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enne_projektmappe"/>
  <mc:AlternateContent xmlns:mc="http://schemas.openxmlformats.org/markup-compatibility/2006">
    <mc:Choice Requires="x15">
      <x15ac:absPath xmlns:x15ac="http://schemas.microsoft.com/office/spreadsheetml/2010/11/ac" url="N:\Certification\076 Cleaning services\- Licensing Aid Gen 3\Application pack 076 Cleaning Services (internal working draft)\02 Checklist and calculations\"/>
    </mc:Choice>
  </mc:AlternateContent>
  <bookViews>
    <workbookView xWindow="0" yWindow="0" windowWidth="11970" windowHeight="8430" tabRatio="814"/>
  </bookViews>
  <sheets>
    <sheet name="Start here (select langage)" sheetId="4" r:id="rId1"/>
    <sheet name="Description O1" sheetId="5" r:id="rId2"/>
    <sheet name="m2 Cleaning O2" sheetId="3" r:id="rId3"/>
    <sheet name="Chemicals O3-10, P1-2 Cleaning" sheetId="18" r:id="rId4"/>
    <sheet name="Chemicals O3-10, P1-2 Windows" sheetId="19" r:id="rId5"/>
    <sheet name="Transportation O11-12, P3-4" sheetId="6" r:id="rId6"/>
    <sheet name="Consumption of Bags P5" sheetId="7" r:id="rId7"/>
    <sheet name="Language" sheetId="2" state="hidden" r:id="rId8"/>
    <sheet name="Opslag" sheetId="17" state="hidden" r:id="rId9"/>
  </sheets>
  <definedNames>
    <definedName name="_xlnm._FilterDatabase" localSheetId="7" hidden="1">Language!$A$1:$O$607</definedName>
    <definedName name="_xlnm.Print_Area" localSheetId="3">'Chemicals O3-10, P1-2 Cleaning'!$A$1:$J$105</definedName>
    <definedName name="_xlnm.Print_Area" localSheetId="4">'Chemicals O3-10, P1-2 Windows'!$A$1:$J$63</definedName>
    <definedName name="_xlnm.Print_Area" localSheetId="6">'Consumption of Bags P5'!$A$1:$I$62</definedName>
    <definedName name="_xlnm.Print_Area" localSheetId="1">'Description O1'!$A$1:$M$137</definedName>
    <definedName name="_xlnm.Print_Area" localSheetId="0">'Start here (select langage)'!$A$1:$J$23</definedName>
    <definedName name="_xlnm.Print_Area" localSheetId="5">'Transportation O11-12, P3-4'!$A:$O</definedName>
    <definedName name="_xlnm.Print_Titles" localSheetId="6">'Consumption of Bags P5'!$10:$10</definedName>
    <definedName name="_xlnm.Print_Titles" localSheetId="2">'m2 Cleaning O2'!$14:$14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0" i="18" l="1"/>
  <c r="U20" i="18"/>
  <c r="S21" i="18"/>
  <c r="U21" i="18"/>
  <c r="S22" i="18"/>
  <c r="U22" i="18"/>
  <c r="S23" i="18"/>
  <c r="U23" i="18"/>
  <c r="S24" i="18"/>
  <c r="U24" i="18"/>
  <c r="S25" i="18"/>
  <c r="U25" i="18"/>
  <c r="S26" i="18"/>
  <c r="U26" i="18"/>
  <c r="S27" i="18"/>
  <c r="U27" i="18"/>
  <c r="S28" i="18"/>
  <c r="U28" i="18"/>
  <c r="S29" i="18"/>
  <c r="U29" i="18"/>
  <c r="S30" i="18"/>
  <c r="U30" i="18"/>
  <c r="S31" i="18"/>
  <c r="U31" i="18"/>
  <c r="S32" i="18"/>
  <c r="U32" i="18"/>
  <c r="S33" i="18"/>
  <c r="U33" i="18"/>
  <c r="S34" i="18"/>
  <c r="U34" i="18"/>
  <c r="S35" i="18"/>
  <c r="U35" i="18"/>
  <c r="S36" i="18"/>
  <c r="U36" i="18"/>
  <c r="S37" i="18"/>
  <c r="U37" i="18"/>
  <c r="S38" i="18"/>
  <c r="U38" i="18"/>
  <c r="S39" i="18"/>
  <c r="U39" i="18"/>
  <c r="S40" i="18"/>
  <c r="U40" i="18"/>
  <c r="S41" i="18"/>
  <c r="U41" i="18"/>
  <c r="S42" i="18"/>
  <c r="U42" i="18"/>
  <c r="S43" i="18"/>
  <c r="U43" i="18"/>
  <c r="S44" i="18"/>
  <c r="U44" i="18"/>
  <c r="S45" i="18"/>
  <c r="U45" i="18"/>
  <c r="S46" i="18"/>
  <c r="S47" i="18"/>
  <c r="S48" i="18"/>
  <c r="S49" i="18"/>
  <c r="S50" i="18"/>
  <c r="S51" i="18"/>
  <c r="S52" i="18"/>
  <c r="S53" i="18"/>
  <c r="S54" i="18"/>
  <c r="S55" i="18"/>
  <c r="S56" i="18"/>
  <c r="S57" i="18"/>
  <c r="S58" i="18"/>
  <c r="S59" i="18"/>
  <c r="S60" i="18"/>
  <c r="M60" i="19"/>
  <c r="M61" i="19" s="1"/>
  <c r="U55" i="19"/>
  <c r="S55" i="19"/>
  <c r="U54" i="19"/>
  <c r="S54" i="19"/>
  <c r="U53" i="19"/>
  <c r="S53" i="19"/>
  <c r="U52" i="19"/>
  <c r="S52" i="19"/>
  <c r="U51" i="19"/>
  <c r="S51" i="19"/>
  <c r="U50" i="19"/>
  <c r="S50" i="19"/>
  <c r="U49" i="19"/>
  <c r="S49" i="19"/>
  <c r="U48" i="19"/>
  <c r="S48" i="19"/>
  <c r="U47" i="19"/>
  <c r="S47" i="19"/>
  <c r="U46" i="19"/>
  <c r="S46" i="19"/>
  <c r="U45" i="19"/>
  <c r="S45" i="19"/>
  <c r="U44" i="19"/>
  <c r="S44" i="19"/>
  <c r="H40" i="19"/>
  <c r="H39" i="19"/>
  <c r="H38" i="19"/>
  <c r="H37" i="19"/>
  <c r="H36" i="19"/>
  <c r="U28" i="19"/>
  <c r="S28" i="19"/>
  <c r="U27" i="19"/>
  <c r="S27" i="19"/>
  <c r="U26" i="19"/>
  <c r="S26" i="19"/>
  <c r="U25" i="19"/>
  <c r="S25" i="19"/>
  <c r="U24" i="19"/>
  <c r="S24" i="19"/>
  <c r="U23" i="19"/>
  <c r="S23" i="19"/>
  <c r="U22" i="19"/>
  <c r="S22" i="19"/>
  <c r="U21" i="19"/>
  <c r="S21" i="19"/>
  <c r="U20" i="19"/>
  <c r="S20" i="19"/>
  <c r="U19" i="19"/>
  <c r="S19" i="19"/>
  <c r="U18" i="19"/>
  <c r="S18" i="19"/>
  <c r="U17" i="19"/>
  <c r="S17" i="19"/>
  <c r="G2" i="19"/>
  <c r="L62" i="19" s="1"/>
  <c r="E8" i="17"/>
  <c r="E7" i="17"/>
  <c r="E6" i="17"/>
  <c r="E5" i="17"/>
  <c r="G4" i="17"/>
  <c r="F4" i="17"/>
  <c r="G3" i="17"/>
  <c r="F3" i="17"/>
  <c r="G2" i="17"/>
  <c r="F2" i="17"/>
  <c r="E4" i="17"/>
  <c r="E3" i="17"/>
  <c r="E2" i="17"/>
  <c r="T86" i="18" s="1"/>
  <c r="U96" i="18"/>
  <c r="S96" i="18"/>
  <c r="U95" i="18"/>
  <c r="S95" i="18"/>
  <c r="U94" i="18"/>
  <c r="S94" i="18"/>
  <c r="U93" i="18"/>
  <c r="S93" i="18"/>
  <c r="U92" i="18"/>
  <c r="S92" i="18"/>
  <c r="U91" i="18"/>
  <c r="S91" i="18"/>
  <c r="U90" i="18"/>
  <c r="S90" i="18"/>
  <c r="U89" i="18"/>
  <c r="S89" i="18"/>
  <c r="U88" i="18"/>
  <c r="S88" i="18"/>
  <c r="U87" i="18"/>
  <c r="S87" i="18"/>
  <c r="U86" i="18"/>
  <c r="S86" i="18"/>
  <c r="U85" i="18"/>
  <c r="S85" i="18"/>
  <c r="R81" i="18"/>
  <c r="H81" i="18"/>
  <c r="R80" i="18"/>
  <c r="H80" i="18"/>
  <c r="R79" i="18"/>
  <c r="H79" i="18"/>
  <c r="R78" i="18"/>
  <c r="H78" i="18"/>
  <c r="R77" i="18"/>
  <c r="H77" i="18"/>
  <c r="U70" i="18"/>
  <c r="S70" i="18"/>
  <c r="U69" i="18"/>
  <c r="S69" i="18"/>
  <c r="U68" i="18"/>
  <c r="S68" i="18"/>
  <c r="U67" i="18"/>
  <c r="S67" i="18"/>
  <c r="U66" i="18"/>
  <c r="S66" i="18"/>
  <c r="U65" i="18"/>
  <c r="S65" i="18"/>
  <c r="U64" i="18"/>
  <c r="S64" i="18"/>
  <c r="U63" i="18"/>
  <c r="S63" i="18"/>
  <c r="U62" i="18"/>
  <c r="S62" i="18"/>
  <c r="U61" i="18"/>
  <c r="S61" i="18"/>
  <c r="U60" i="18"/>
  <c r="U59" i="18"/>
  <c r="U58" i="18"/>
  <c r="U57" i="18"/>
  <c r="U56" i="18"/>
  <c r="U55" i="18"/>
  <c r="U54" i="18"/>
  <c r="U53" i="18"/>
  <c r="U52" i="18"/>
  <c r="U51" i="18"/>
  <c r="U50" i="18"/>
  <c r="U49" i="18"/>
  <c r="U48" i="18"/>
  <c r="U47" i="18"/>
  <c r="U46" i="18"/>
  <c r="U19" i="18"/>
  <c r="S19" i="18"/>
  <c r="U18" i="18"/>
  <c r="S18" i="18"/>
  <c r="U17" i="18"/>
  <c r="S17" i="18"/>
  <c r="U16" i="18"/>
  <c r="S16" i="18"/>
  <c r="G2" i="18"/>
  <c r="B101" i="18" s="1"/>
  <c r="T89" i="18" l="1"/>
  <c r="T85" i="18"/>
  <c r="T92" i="18"/>
  <c r="T87" i="18"/>
  <c r="R20" i="18"/>
  <c r="T96" i="18"/>
  <c r="T91" i="18"/>
  <c r="T95" i="18"/>
  <c r="T93" i="18"/>
  <c r="T88" i="18"/>
  <c r="T17" i="19"/>
  <c r="T18" i="19"/>
  <c r="T19" i="19"/>
  <c r="T20" i="19"/>
  <c r="T21" i="19"/>
  <c r="T22" i="19"/>
  <c r="T23" i="19"/>
  <c r="T24" i="19"/>
  <c r="T25" i="19"/>
  <c r="T26" i="19"/>
  <c r="T27" i="19"/>
  <c r="T28" i="19"/>
  <c r="R19" i="18"/>
  <c r="R63" i="18"/>
  <c r="R59" i="18"/>
  <c r="R55" i="18"/>
  <c r="R51" i="18"/>
  <c r="R47" i="18"/>
  <c r="T59" i="18"/>
  <c r="T57" i="18"/>
  <c r="T55" i="18"/>
  <c r="T53" i="18"/>
  <c r="T51" i="18"/>
  <c r="T49" i="18"/>
  <c r="T47" i="18"/>
  <c r="T44" i="19"/>
  <c r="T45" i="19"/>
  <c r="T46" i="19"/>
  <c r="T47" i="19"/>
  <c r="T48" i="19"/>
  <c r="T49" i="19"/>
  <c r="T50" i="19"/>
  <c r="T51" i="19"/>
  <c r="T52" i="19"/>
  <c r="T53" i="19"/>
  <c r="T54" i="19"/>
  <c r="T55" i="19"/>
  <c r="R18" i="18"/>
  <c r="R62" i="18"/>
  <c r="R58" i="18"/>
  <c r="R54" i="18"/>
  <c r="R50" i="18"/>
  <c r="R46" i="18"/>
  <c r="T45" i="18"/>
  <c r="T44" i="18"/>
  <c r="T43" i="18"/>
  <c r="T42" i="18"/>
  <c r="T41" i="18"/>
  <c r="T40" i="18"/>
  <c r="T39" i="18"/>
  <c r="T38" i="18"/>
  <c r="T37" i="18"/>
  <c r="T36" i="18"/>
  <c r="T35" i="18"/>
  <c r="T34" i="18"/>
  <c r="T33" i="18"/>
  <c r="T32" i="18"/>
  <c r="T31" i="18"/>
  <c r="T30" i="18"/>
  <c r="T29" i="18"/>
  <c r="T28" i="18"/>
  <c r="T27" i="18"/>
  <c r="T26" i="18"/>
  <c r="T25" i="18"/>
  <c r="T24" i="18"/>
  <c r="T23" i="18"/>
  <c r="T22" i="18"/>
  <c r="T21" i="18"/>
  <c r="T20" i="18"/>
  <c r="R17" i="19"/>
  <c r="R18" i="19"/>
  <c r="R19" i="19"/>
  <c r="R20" i="19"/>
  <c r="R21" i="19"/>
  <c r="R22" i="19"/>
  <c r="R23" i="19"/>
  <c r="R24" i="19"/>
  <c r="R25" i="19"/>
  <c r="R26" i="19"/>
  <c r="R27" i="19"/>
  <c r="R28" i="19"/>
  <c r="R17" i="18"/>
  <c r="R61" i="18"/>
  <c r="R57" i="18"/>
  <c r="R53" i="18"/>
  <c r="R49" i="18"/>
  <c r="T60" i="18"/>
  <c r="T58" i="18"/>
  <c r="T56" i="18"/>
  <c r="T54" i="18"/>
  <c r="T52" i="18"/>
  <c r="T50" i="18"/>
  <c r="T48" i="18"/>
  <c r="T46" i="18"/>
  <c r="R44" i="19"/>
  <c r="R45" i="19"/>
  <c r="R46" i="19"/>
  <c r="R47" i="19"/>
  <c r="R48" i="19"/>
  <c r="R49" i="19"/>
  <c r="R50" i="19"/>
  <c r="R51" i="19"/>
  <c r="R52" i="19"/>
  <c r="R53" i="19"/>
  <c r="R54" i="19"/>
  <c r="R55" i="19"/>
  <c r="R64" i="18"/>
  <c r="R60" i="18"/>
  <c r="R56" i="18"/>
  <c r="R52" i="18"/>
  <c r="R48" i="18"/>
  <c r="R45" i="18"/>
  <c r="R44" i="18"/>
  <c r="R43" i="18"/>
  <c r="R42" i="18"/>
  <c r="R41" i="18"/>
  <c r="R40" i="18"/>
  <c r="R39" i="18"/>
  <c r="R38" i="18"/>
  <c r="R37" i="18"/>
  <c r="R36" i="18"/>
  <c r="R35" i="18"/>
  <c r="R34" i="18"/>
  <c r="R33" i="18"/>
  <c r="R32" i="18"/>
  <c r="R31" i="18"/>
  <c r="R30" i="18"/>
  <c r="R29" i="18"/>
  <c r="R28" i="18"/>
  <c r="R27" i="18"/>
  <c r="R26" i="18"/>
  <c r="R25" i="18"/>
  <c r="R24" i="18"/>
  <c r="R23" i="18"/>
  <c r="R22" i="18"/>
  <c r="R21" i="18"/>
  <c r="L102" i="18"/>
  <c r="G15" i="18"/>
  <c r="J84" i="18"/>
  <c r="P102" i="18"/>
  <c r="C15" i="18"/>
  <c r="B4" i="18"/>
  <c r="E7" i="18"/>
  <c r="K15" i="18"/>
  <c r="B74" i="18"/>
  <c r="N84" i="18"/>
  <c r="L103" i="18"/>
  <c r="H76" i="18"/>
  <c r="F84" i="18"/>
  <c r="B13" i="18"/>
  <c r="O15" i="18"/>
  <c r="D76" i="18"/>
  <c r="B84" i="18"/>
  <c r="E6" i="19"/>
  <c r="D16" i="19"/>
  <c r="H16" i="19"/>
  <c r="L16" i="19"/>
  <c r="P16" i="19"/>
  <c r="B35" i="19"/>
  <c r="F35" i="19"/>
  <c r="B42" i="19"/>
  <c r="E43" i="19"/>
  <c r="I43" i="19"/>
  <c r="M43" i="19"/>
  <c r="B57" i="19"/>
  <c r="B62" i="19"/>
  <c r="B4" i="19"/>
  <c r="B13" i="19"/>
  <c r="B15" i="19"/>
  <c r="E16" i="19"/>
  <c r="I16" i="19"/>
  <c r="M16" i="19"/>
  <c r="B30" i="19"/>
  <c r="C35" i="19"/>
  <c r="G35" i="19"/>
  <c r="B43" i="19"/>
  <c r="F43" i="19"/>
  <c r="J43" i="19"/>
  <c r="N43" i="19"/>
  <c r="B60" i="19"/>
  <c r="B61" i="19"/>
  <c r="L61" i="19"/>
  <c r="B3" i="19"/>
  <c r="D11" i="19"/>
  <c r="M62" i="19"/>
  <c r="O62" i="19" s="1"/>
  <c r="E7" i="19"/>
  <c r="B5" i="19"/>
  <c r="E8" i="19"/>
  <c r="B16" i="19"/>
  <c r="F16" i="19"/>
  <c r="J16" i="19"/>
  <c r="N16" i="19"/>
  <c r="B33" i="19"/>
  <c r="D35" i="19"/>
  <c r="H35" i="19"/>
  <c r="C43" i="19"/>
  <c r="G43" i="19"/>
  <c r="K43" i="19"/>
  <c r="O43" i="19"/>
  <c r="E5" i="19"/>
  <c r="E9" i="19"/>
  <c r="C16" i="19"/>
  <c r="G16" i="19"/>
  <c r="K16" i="19"/>
  <c r="O16" i="19"/>
  <c r="B34" i="19"/>
  <c r="E35" i="19"/>
  <c r="D43" i="19"/>
  <c r="H43" i="19"/>
  <c r="L43" i="19"/>
  <c r="P43" i="19"/>
  <c r="L60" i="19"/>
  <c r="E61" i="19"/>
  <c r="O61" i="19"/>
  <c r="R91" i="18"/>
  <c r="R95" i="18"/>
  <c r="R94" i="18"/>
  <c r="R87" i="18"/>
  <c r="R88" i="18"/>
  <c r="R90" i="18"/>
  <c r="R86" i="18"/>
  <c r="R93" i="18"/>
  <c r="R89" i="18"/>
  <c r="R96" i="18"/>
  <c r="R92" i="18"/>
  <c r="T94" i="18"/>
  <c r="T90" i="18"/>
  <c r="B5" i="18"/>
  <c r="E8" i="18"/>
  <c r="B14" i="18"/>
  <c r="D15" i="18"/>
  <c r="H15" i="18"/>
  <c r="L15" i="18"/>
  <c r="P15" i="18"/>
  <c r="B75" i="18"/>
  <c r="E76" i="18"/>
  <c r="C84" i="18"/>
  <c r="G84" i="18"/>
  <c r="K84" i="18"/>
  <c r="O84" i="18"/>
  <c r="E102" i="18"/>
  <c r="Q102" i="18"/>
  <c r="E5" i="18"/>
  <c r="E9" i="18"/>
  <c r="L14" i="18"/>
  <c r="E15" i="18"/>
  <c r="I15" i="18"/>
  <c r="M15" i="18"/>
  <c r="B76" i="18"/>
  <c r="F76" i="18"/>
  <c r="D84" i="18"/>
  <c r="H84" i="18"/>
  <c r="L84" i="18"/>
  <c r="P84" i="18"/>
  <c r="B102" i="18"/>
  <c r="F102" i="18"/>
  <c r="B103" i="18"/>
  <c r="B3" i="18"/>
  <c r="E6" i="18"/>
  <c r="D11" i="18"/>
  <c r="B15" i="18"/>
  <c r="F15" i="18"/>
  <c r="J15" i="18"/>
  <c r="N15" i="18"/>
  <c r="B72" i="18"/>
  <c r="C76" i="18"/>
  <c r="G76" i="18"/>
  <c r="B83" i="18"/>
  <c r="E84" i="18"/>
  <c r="I84" i="18"/>
  <c r="M84" i="18"/>
  <c r="B98" i="18"/>
  <c r="L101" i="18"/>
  <c r="G102" i="18"/>
  <c r="O102" i="18"/>
  <c r="E14" i="7"/>
  <c r="E15" i="7"/>
  <c r="E16" i="7"/>
  <c r="E17" i="7"/>
  <c r="E18" i="7"/>
  <c r="E19" i="7"/>
  <c r="E20" i="7"/>
  <c r="E21" i="7"/>
  <c r="E22" i="7"/>
  <c r="E23" i="7"/>
  <c r="E24" i="7"/>
  <c r="E25" i="7"/>
  <c r="E26" i="7"/>
  <c r="E27" i="7"/>
  <c r="E28" i="7"/>
  <c r="E29" i="7"/>
  <c r="E30" i="7"/>
  <c r="E31" i="7"/>
  <c r="E32" i="7"/>
  <c r="E33" i="7"/>
  <c r="E34" i="7"/>
  <c r="E35" i="7"/>
  <c r="E36" i="7"/>
  <c r="E37" i="7"/>
  <c r="C60" i="19" l="1"/>
  <c r="C61" i="19" s="1"/>
  <c r="E63" i="19"/>
  <c r="N63" i="19"/>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2" i="2"/>
  <c r="C62" i="19" l="1"/>
  <c r="E62" i="19" s="1"/>
  <c r="F61" i="19" s="1"/>
  <c r="F4" i="4"/>
  <c r="K11" i="5" l="1"/>
  <c r="D22" i="4"/>
  <c r="B22" i="4"/>
  <c r="D21" i="4"/>
  <c r="B21" i="4"/>
  <c r="D20" i="4"/>
  <c r="B20" i="4"/>
  <c r="D19" i="4"/>
  <c r="B19" i="4"/>
  <c r="D18" i="4"/>
  <c r="B18" i="4"/>
  <c r="D17" i="4"/>
  <c r="B17" i="4"/>
  <c r="D16" i="4"/>
  <c r="B16" i="4"/>
  <c r="D15" i="4"/>
  <c r="B15" i="4"/>
  <c r="D14" i="4"/>
  <c r="B14" i="4"/>
  <c r="D13" i="4"/>
  <c r="B13" i="4"/>
  <c r="D12" i="4"/>
  <c r="B12" i="4"/>
  <c r="F8" i="4"/>
  <c r="E8" i="4"/>
  <c r="D8" i="4"/>
  <c r="C8" i="4"/>
  <c r="B8" i="4"/>
  <c r="B7" i="4"/>
  <c r="B5" i="4"/>
  <c r="B4" i="4"/>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2" i="2"/>
  <c r="K2" i="2"/>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543" i="2"/>
  <c r="K544" i="2"/>
  <c r="K545" i="2"/>
  <c r="K546" i="2"/>
  <c r="K547" i="2"/>
  <c r="K548" i="2"/>
  <c r="K549" i="2"/>
  <c r="K550" i="2"/>
  <c r="K551" i="2"/>
  <c r="K552" i="2"/>
  <c r="K553" i="2"/>
  <c r="K554" i="2"/>
  <c r="K555" i="2"/>
  <c r="K556" i="2"/>
  <c r="K557" i="2"/>
  <c r="K558" i="2"/>
  <c r="K559" i="2"/>
  <c r="K560" i="2"/>
  <c r="K561" i="2"/>
  <c r="K562" i="2"/>
  <c r="K563" i="2"/>
  <c r="K564" i="2"/>
  <c r="K565" i="2"/>
  <c r="K566" i="2"/>
  <c r="K567" i="2"/>
  <c r="K568" i="2"/>
  <c r="K569" i="2"/>
  <c r="K570" i="2"/>
  <c r="K571" i="2"/>
  <c r="K572" i="2"/>
  <c r="K573" i="2"/>
  <c r="K574" i="2"/>
  <c r="K575" i="2"/>
  <c r="K576" i="2"/>
  <c r="K577" i="2"/>
  <c r="K578" i="2"/>
  <c r="K579" i="2"/>
  <c r="K580" i="2"/>
  <c r="K581" i="2"/>
  <c r="K582" i="2"/>
  <c r="K583" i="2"/>
  <c r="K584" i="2"/>
  <c r="K585" i="2"/>
  <c r="K586" i="2"/>
  <c r="K587" i="2"/>
  <c r="K588" i="2"/>
  <c r="K589" i="2"/>
  <c r="K590" i="2"/>
  <c r="K591" i="2"/>
  <c r="K592" i="2"/>
  <c r="K593" i="2"/>
  <c r="K594" i="2"/>
  <c r="K595" i="2"/>
  <c r="K596" i="2"/>
  <c r="K597" i="2"/>
  <c r="K598" i="2"/>
  <c r="K599" i="2"/>
  <c r="K600" i="2"/>
  <c r="K601" i="2"/>
  <c r="K602" i="2"/>
  <c r="K603" i="2"/>
  <c r="K604" i="2"/>
  <c r="K605" i="2"/>
  <c r="K606" i="2"/>
  <c r="K607" i="2"/>
  <c r="I2" i="2"/>
  <c r="I111" i="2" l="1"/>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E42" i="7" l="1"/>
  <c r="E41" i="7"/>
  <c r="E40" i="7"/>
  <c r="E39" i="7"/>
  <c r="E38" i="7"/>
  <c r="H123" i="6" l="1"/>
  <c r="G16" i="3"/>
  <c r="E12" i="7" l="1"/>
  <c r="E13" i="7"/>
  <c r="E43" i="7"/>
  <c r="E44" i="7"/>
  <c r="E45" i="7"/>
  <c r="E46" i="7"/>
  <c r="E47" i="7"/>
  <c r="E48" i="7"/>
  <c r="E49" i="7"/>
  <c r="E50" i="7"/>
  <c r="E51" i="7"/>
  <c r="E52" i="7"/>
  <c r="E53" i="7"/>
  <c r="E54" i="7"/>
  <c r="E55" i="7"/>
  <c r="E56" i="7"/>
  <c r="E57" i="7"/>
  <c r="E11" i="7"/>
  <c r="G2" i="7"/>
  <c r="B60" i="7" s="1"/>
  <c r="H62" i="6"/>
  <c r="B10" i="7" l="1"/>
  <c r="B3" i="7"/>
  <c r="E10" i="7"/>
  <c r="C8" i="7"/>
  <c r="D10" i="7"/>
  <c r="B5" i="7"/>
  <c r="C10" i="7"/>
  <c r="B4" i="7"/>
  <c r="E58" i="7"/>
  <c r="A157" i="2" l="1"/>
  <c r="A158" i="2"/>
  <c r="A159" i="2"/>
  <c r="A160" i="2"/>
  <c r="A138" i="2"/>
  <c r="A139" i="2"/>
  <c r="A140" i="2"/>
  <c r="A141" i="2"/>
  <c r="A142" i="2"/>
  <c r="A143" i="2"/>
  <c r="A144" i="2"/>
  <c r="A145" i="2"/>
  <c r="A146" i="2"/>
  <c r="A147" i="2"/>
  <c r="A148" i="2"/>
  <c r="A149" i="2"/>
  <c r="A150" i="2"/>
  <c r="A151" i="2"/>
  <c r="A152" i="2"/>
  <c r="A153" i="2"/>
  <c r="A154" i="2"/>
  <c r="A155" i="2"/>
  <c r="A156" i="2"/>
  <c r="A161" i="2"/>
  <c r="A162" i="2"/>
  <c r="A163" i="2"/>
  <c r="A164" i="2"/>
  <c r="A165" i="2"/>
  <c r="A166" i="2"/>
  <c r="A167" i="2"/>
  <c r="A168" i="2"/>
  <c r="A169" i="2"/>
  <c r="A170" i="2"/>
  <c r="A171" i="2"/>
  <c r="A172" i="2"/>
  <c r="A173" i="2"/>
  <c r="A174" i="2"/>
  <c r="A175" i="2"/>
  <c r="A176" i="2"/>
  <c r="A177" i="2"/>
  <c r="A178" i="2"/>
  <c r="A179" i="2"/>
  <c r="A180" i="2"/>
  <c r="A181" i="2"/>
  <c r="F65" i="6" s="1"/>
  <c r="A182" i="2"/>
  <c r="A183" i="2"/>
  <c r="A184" i="2"/>
  <c r="A185" i="2"/>
  <c r="A186" i="2"/>
  <c r="A187" i="2"/>
  <c r="A188" i="2"/>
  <c r="A189" i="2"/>
  <c r="A190" i="2"/>
  <c r="A191" i="2"/>
  <c r="A192" i="2"/>
  <c r="A193" i="2"/>
  <c r="A194" i="2"/>
  <c r="A195" i="2"/>
  <c r="A196" i="2"/>
  <c r="A197" i="2"/>
  <c r="A198" i="2"/>
  <c r="A199" i="2"/>
  <c r="F66" i="6" s="1"/>
  <c r="A200" i="2"/>
  <c r="F67" i="6" s="1"/>
  <c r="A201" i="2"/>
  <c r="B61" i="7" s="1"/>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124" i="2" l="1"/>
  <c r="A125" i="2"/>
  <c r="A126" i="2"/>
  <c r="A127" i="2"/>
  <c r="A128" i="2"/>
  <c r="A129" i="2"/>
  <c r="A130" i="2"/>
  <c r="A131" i="2"/>
  <c r="A132" i="2"/>
  <c r="A133" i="2"/>
  <c r="A134" i="2"/>
  <c r="A115" i="2" l="1"/>
  <c r="A116" i="2"/>
  <c r="A117" i="2"/>
  <c r="A118" i="2"/>
  <c r="A119" i="2"/>
  <c r="A120" i="2"/>
  <c r="A114" i="2"/>
  <c r="A137" i="2"/>
  <c r="A136" i="2"/>
  <c r="A135" i="2"/>
  <c r="A113" i="2"/>
  <c r="A121" i="2"/>
  <c r="A122" i="2"/>
  <c r="A123" i="2"/>
  <c r="A111" i="2"/>
  <c r="A112" i="2"/>
  <c r="I10" i="2" l="1"/>
  <c r="I11" i="2"/>
  <c r="I12" i="2"/>
  <c r="I13" i="2"/>
  <c r="I14" i="2"/>
  <c r="I15" i="2"/>
  <c r="I16" i="2"/>
  <c r="I17" i="2"/>
  <c r="I18" i="2"/>
  <c r="I19" i="2"/>
  <c r="I20" i="2"/>
  <c r="I21" i="2"/>
  <c r="I22" i="2"/>
  <c r="I23" i="2"/>
  <c r="I24" i="2"/>
  <c r="I25" i="2"/>
  <c r="I26" i="2"/>
  <c r="A92" i="2"/>
  <c r="A93" i="2"/>
  <c r="A94" i="2"/>
  <c r="A95" i="2"/>
  <c r="A96" i="2"/>
  <c r="A97" i="2"/>
  <c r="A98" i="2"/>
  <c r="A99" i="2"/>
  <c r="A100" i="2"/>
  <c r="A101" i="2"/>
  <c r="A102" i="2"/>
  <c r="A103" i="2"/>
  <c r="A104" i="2"/>
  <c r="A105" i="2"/>
  <c r="A106" i="2"/>
  <c r="A107" i="2"/>
  <c r="A108" i="2"/>
  <c r="A109" i="2"/>
  <c r="A110" i="2"/>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K135" i="5"/>
  <c r="K134" i="5"/>
  <c r="K133" i="5"/>
  <c r="K132" i="5"/>
  <c r="K131" i="5"/>
  <c r="K130" i="5"/>
  <c r="K129" i="5"/>
  <c r="K128" i="5"/>
  <c r="K127" i="5"/>
  <c r="K126" i="5"/>
  <c r="K125" i="5"/>
  <c r="K124" i="5"/>
  <c r="K123" i="5"/>
  <c r="K122" i="5"/>
  <c r="K121" i="5"/>
  <c r="K120" i="5"/>
  <c r="K119" i="5"/>
  <c r="K118" i="5"/>
  <c r="K117" i="5"/>
  <c r="K116" i="5"/>
  <c r="K115" i="5"/>
  <c r="K114" i="5"/>
  <c r="K113" i="5"/>
  <c r="K112" i="5"/>
  <c r="K111" i="5"/>
  <c r="K110" i="5"/>
  <c r="K109" i="5"/>
  <c r="K108" i="5"/>
  <c r="K107" i="5"/>
  <c r="K106" i="5"/>
  <c r="K101" i="5"/>
  <c r="K100" i="5"/>
  <c r="K99" i="5"/>
  <c r="K98" i="5"/>
  <c r="K97" i="5"/>
  <c r="K96" i="5"/>
  <c r="K95" i="5"/>
  <c r="K94" i="5"/>
  <c r="K93" i="5"/>
  <c r="K92" i="5"/>
  <c r="K91" i="5"/>
  <c r="K90" i="5"/>
  <c r="K89" i="5"/>
  <c r="K88" i="5"/>
  <c r="K87" i="5"/>
  <c r="K86" i="5"/>
  <c r="K85" i="5"/>
  <c r="K84" i="5"/>
  <c r="K83" i="5"/>
  <c r="K82" i="5"/>
  <c r="K81" i="5"/>
  <c r="K80" i="5"/>
  <c r="K79" i="5"/>
  <c r="K78" i="5"/>
  <c r="K77" i="5"/>
  <c r="K76" i="5"/>
  <c r="K75" i="5"/>
  <c r="K74" i="5"/>
  <c r="K73" i="5"/>
  <c r="K72" i="5"/>
  <c r="I3" i="2"/>
  <c r="I4" i="2"/>
  <c r="I5" i="2"/>
  <c r="I6" i="2"/>
  <c r="I7" i="2"/>
  <c r="I8" i="2"/>
  <c r="I9"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L136" i="5" l="1"/>
  <c r="L102" i="5"/>
  <c r="A36" i="2"/>
  <c r="A304" i="2" l="1"/>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70" i="2" l="1"/>
  <c r="A71" i="2"/>
  <c r="A72" i="2"/>
  <c r="A73" i="2"/>
  <c r="A74" i="2"/>
  <c r="A75" i="2"/>
  <c r="A76" i="2"/>
  <c r="A77" i="2"/>
  <c r="A78" i="2"/>
  <c r="A79" i="2"/>
  <c r="A80" i="2"/>
  <c r="A81" i="2"/>
  <c r="A82" i="2"/>
  <c r="A83" i="2"/>
  <c r="A84" i="2"/>
  <c r="A85" i="2"/>
  <c r="A86" i="2"/>
  <c r="A87" i="2"/>
  <c r="A88" i="2"/>
  <c r="A89" i="2"/>
  <c r="A90" i="2"/>
  <c r="A68" i="2" l="1"/>
  <c r="A69" i="2"/>
  <c r="A91" i="2"/>
  <c r="A64" i="2"/>
  <c r="A65" i="2"/>
  <c r="A66" i="2"/>
  <c r="A67" i="2"/>
  <c r="A59" i="2"/>
  <c r="A60" i="2"/>
  <c r="A61" i="2"/>
  <c r="A62" i="2"/>
  <c r="A63" i="2"/>
  <c r="G17" i="3" l="1"/>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 r="G260" i="3"/>
  <c r="G261" i="3"/>
  <c r="G262" i="3"/>
  <c r="G263" i="3"/>
  <c r="G264" i="3"/>
  <c r="G265" i="3"/>
  <c r="G266" i="3"/>
  <c r="G267" i="3"/>
  <c r="G268" i="3"/>
  <c r="G269" i="3"/>
  <c r="G270" i="3"/>
  <c r="G271" i="3"/>
  <c r="G272" i="3"/>
  <c r="G273" i="3"/>
  <c r="G274" i="3"/>
  <c r="G275" i="3"/>
  <c r="G276" i="3"/>
  <c r="G277" i="3"/>
  <c r="G278" i="3"/>
  <c r="G279" i="3"/>
  <c r="G280" i="3"/>
  <c r="G281" i="3"/>
  <c r="G282" i="3"/>
  <c r="G283" i="3"/>
  <c r="G284" i="3"/>
  <c r="G285" i="3"/>
  <c r="G286" i="3"/>
  <c r="G287" i="3"/>
  <c r="G288" i="3"/>
  <c r="G289" i="3"/>
  <c r="G290" i="3"/>
  <c r="G291" i="3"/>
  <c r="G292" i="3"/>
  <c r="G293" i="3"/>
  <c r="G294" i="3"/>
  <c r="G295" i="3"/>
  <c r="G296" i="3"/>
  <c r="G297" i="3"/>
  <c r="G298" i="3"/>
  <c r="G299" i="3"/>
  <c r="G300" i="3"/>
  <c r="G301" i="3"/>
  <c r="G302" i="3"/>
  <c r="G303" i="3"/>
  <c r="G304" i="3"/>
  <c r="G305" i="3"/>
  <c r="G306" i="3"/>
  <c r="G307" i="3"/>
  <c r="G308" i="3"/>
  <c r="G309" i="3"/>
  <c r="G310" i="3"/>
  <c r="G311" i="3"/>
  <c r="G312" i="3"/>
  <c r="G313" i="3"/>
  <c r="G314" i="3"/>
  <c r="G315" i="3"/>
  <c r="G316" i="3"/>
  <c r="G317" i="3"/>
  <c r="G318" i="3"/>
  <c r="G319" i="3"/>
  <c r="G320" i="3"/>
  <c r="G321" i="3"/>
  <c r="G322" i="3"/>
  <c r="G323" i="3"/>
  <c r="G324" i="3"/>
  <c r="G325" i="3"/>
  <c r="G326" i="3"/>
  <c r="G327" i="3"/>
  <c r="G328" i="3"/>
  <c r="G329" i="3"/>
  <c r="G330" i="3"/>
  <c r="G331" i="3"/>
  <c r="G332" i="3"/>
  <c r="G333" i="3"/>
  <c r="G334" i="3"/>
  <c r="G335" i="3"/>
  <c r="G336" i="3"/>
  <c r="G337" i="3"/>
  <c r="G338" i="3"/>
  <c r="G339" i="3"/>
  <c r="G340" i="3"/>
  <c r="G341" i="3"/>
  <c r="G342" i="3"/>
  <c r="G343" i="3"/>
  <c r="G344" i="3"/>
  <c r="G345" i="3"/>
  <c r="G346" i="3"/>
  <c r="G347" i="3"/>
  <c r="G348" i="3"/>
  <c r="G349" i="3"/>
  <c r="G350" i="3"/>
  <c r="G351" i="3"/>
  <c r="G352" i="3"/>
  <c r="G353" i="3"/>
  <c r="G354" i="3"/>
  <c r="G355" i="3"/>
  <c r="G356" i="3"/>
  <c r="G357" i="3"/>
  <c r="G358" i="3"/>
  <c r="G359" i="3"/>
  <c r="G360" i="3"/>
  <c r="G361" i="3"/>
  <c r="G362" i="3"/>
  <c r="G363" i="3"/>
  <c r="G364" i="3"/>
  <c r="G365" i="3"/>
  <c r="G366" i="3"/>
  <c r="G367" i="3"/>
  <c r="G368" i="3"/>
  <c r="G369" i="3"/>
  <c r="G370" i="3"/>
  <c r="G371" i="3"/>
  <c r="G372" i="3"/>
  <c r="G373" i="3"/>
  <c r="G374" i="3"/>
  <c r="G375" i="3"/>
  <c r="G376" i="3"/>
  <c r="G377" i="3"/>
  <c r="G378" i="3"/>
  <c r="G379" i="3"/>
  <c r="G380" i="3"/>
  <c r="G381" i="3"/>
  <c r="G382" i="3"/>
  <c r="G383" i="3"/>
  <c r="G384" i="3"/>
  <c r="G385" i="3"/>
  <c r="G386" i="3"/>
  <c r="G387" i="3"/>
  <c r="G388" i="3"/>
  <c r="G389" i="3"/>
  <c r="G390" i="3"/>
  <c r="G391" i="3"/>
  <c r="G392" i="3"/>
  <c r="G393" i="3"/>
  <c r="G394" i="3"/>
  <c r="G395" i="3"/>
  <c r="G396" i="3"/>
  <c r="G397" i="3"/>
  <c r="G398" i="3"/>
  <c r="G399" i="3"/>
  <c r="G400" i="3"/>
  <c r="G401" i="3"/>
  <c r="G402" i="3"/>
  <c r="G403" i="3"/>
  <c r="G404" i="3"/>
  <c r="G405" i="3"/>
  <c r="G406" i="3"/>
  <c r="G407" i="3"/>
  <c r="G408" i="3"/>
  <c r="G409" i="3"/>
  <c r="G410" i="3"/>
  <c r="G411" i="3"/>
  <c r="G412" i="3"/>
  <c r="G413" i="3"/>
  <c r="G414" i="3"/>
  <c r="G415" i="3"/>
  <c r="G416" i="3"/>
  <c r="G417" i="3"/>
  <c r="G418" i="3"/>
  <c r="G419" i="3"/>
  <c r="G420" i="3"/>
  <c r="G421" i="3"/>
  <c r="G422" i="3"/>
  <c r="G423" i="3"/>
  <c r="G424" i="3"/>
  <c r="G425" i="3"/>
  <c r="G426" i="3"/>
  <c r="G427" i="3"/>
  <c r="G428" i="3"/>
  <c r="G429" i="3"/>
  <c r="G430" i="3"/>
  <c r="G431" i="3"/>
  <c r="G432" i="3"/>
  <c r="G433" i="3"/>
  <c r="G434" i="3"/>
  <c r="G435" i="3"/>
  <c r="G436" i="3"/>
  <c r="G437" i="3"/>
  <c r="G438" i="3"/>
  <c r="G439" i="3"/>
  <c r="G440" i="3"/>
  <c r="G441" i="3"/>
  <c r="G442" i="3"/>
  <c r="G443" i="3"/>
  <c r="G444" i="3"/>
  <c r="G445" i="3"/>
  <c r="G446" i="3"/>
  <c r="G447" i="3"/>
  <c r="G448" i="3"/>
  <c r="G449" i="3"/>
  <c r="G450" i="3"/>
  <c r="G451" i="3"/>
  <c r="G452" i="3"/>
  <c r="G453" i="3"/>
  <c r="G454" i="3"/>
  <c r="G455" i="3"/>
  <c r="G456" i="3"/>
  <c r="G457" i="3"/>
  <c r="G458" i="3"/>
  <c r="G459" i="3"/>
  <c r="G460" i="3"/>
  <c r="G461" i="3"/>
  <c r="G462" i="3"/>
  <c r="G463" i="3"/>
  <c r="G464" i="3"/>
  <c r="G465" i="3"/>
  <c r="G466" i="3"/>
  <c r="G467" i="3"/>
  <c r="G468" i="3"/>
  <c r="G469" i="3"/>
  <c r="G470" i="3"/>
  <c r="G471" i="3"/>
  <c r="G472" i="3"/>
  <c r="G473" i="3"/>
  <c r="G474" i="3"/>
  <c r="G475" i="3"/>
  <c r="G476" i="3"/>
  <c r="G477" i="3"/>
  <c r="G478" i="3"/>
  <c r="G479" i="3"/>
  <c r="G480" i="3"/>
  <c r="G481" i="3"/>
  <c r="G482" i="3"/>
  <c r="G483" i="3"/>
  <c r="G484" i="3"/>
  <c r="G485" i="3"/>
  <c r="G486" i="3"/>
  <c r="G487" i="3"/>
  <c r="G488" i="3"/>
  <c r="G489" i="3"/>
  <c r="G490" i="3"/>
  <c r="G491" i="3"/>
  <c r="G492" i="3"/>
  <c r="G493" i="3"/>
  <c r="G494" i="3"/>
  <c r="G495" i="3"/>
  <c r="G496" i="3"/>
  <c r="G497" i="3"/>
  <c r="G498" i="3"/>
  <c r="G499" i="3"/>
  <c r="G500" i="3"/>
  <c r="G501" i="3"/>
  <c r="G502" i="3"/>
  <c r="G503" i="3"/>
  <c r="G504" i="3"/>
  <c r="G505" i="3"/>
  <c r="G506" i="3"/>
  <c r="G507" i="3"/>
  <c r="G508" i="3"/>
  <c r="G15" i="3"/>
  <c r="G12" i="3" l="1"/>
  <c r="G510" i="3"/>
  <c r="G511" i="3" s="1"/>
  <c r="C60" i="7" s="1"/>
  <c r="A37" i="2" l="1"/>
  <c r="A35" i="2"/>
  <c r="G2" i="5"/>
  <c r="G2" i="3"/>
  <c r="G2" i="6"/>
  <c r="H105" i="5" l="1"/>
  <c r="D105" i="5"/>
  <c r="I71" i="5"/>
  <c r="E71" i="5"/>
  <c r="G37" i="5"/>
  <c r="B36" i="5"/>
  <c r="B22" i="5"/>
  <c r="F20" i="5"/>
  <c r="A16" i="5"/>
  <c r="A12" i="5"/>
  <c r="B9" i="5"/>
  <c r="I105" i="5"/>
  <c r="K71" i="5"/>
  <c r="B37" i="5"/>
  <c r="A17" i="5"/>
  <c r="G11" i="5"/>
  <c r="G105" i="5"/>
  <c r="B105" i="5"/>
  <c r="H71" i="5"/>
  <c r="D71" i="5"/>
  <c r="F37" i="5"/>
  <c r="B31" i="5"/>
  <c r="B21" i="5"/>
  <c r="E20" i="5"/>
  <c r="A14" i="5"/>
  <c r="B7" i="5"/>
  <c r="E105" i="5"/>
  <c r="F71" i="5"/>
  <c r="B70" i="5"/>
  <c r="B23" i="5"/>
  <c r="G20" i="5"/>
  <c r="I12" i="5"/>
  <c r="B4" i="5"/>
  <c r="K105" i="5"/>
  <c r="F105" i="5"/>
  <c r="B104" i="5"/>
  <c r="G71" i="5"/>
  <c r="B71" i="5"/>
  <c r="D37" i="5"/>
  <c r="B26" i="5"/>
  <c r="H20" i="5"/>
  <c r="A18" i="5"/>
  <c r="A13" i="5"/>
  <c r="H11" i="5"/>
  <c r="B5" i="5"/>
  <c r="B126" i="6"/>
  <c r="G71" i="6"/>
  <c r="C71" i="6"/>
  <c r="I10" i="6"/>
  <c r="E10" i="6"/>
  <c r="B9" i="6"/>
  <c r="B4" i="6"/>
  <c r="F10" i="6"/>
  <c r="B124" i="6"/>
  <c r="F71" i="6"/>
  <c r="B71" i="6"/>
  <c r="C66" i="6"/>
  <c r="H10" i="6"/>
  <c r="D10" i="6"/>
  <c r="D7" i="6"/>
  <c r="B125" i="6"/>
  <c r="I71" i="6"/>
  <c r="E71" i="6"/>
  <c r="B70" i="6"/>
  <c r="C65" i="6"/>
  <c r="B64" i="6"/>
  <c r="G10" i="6"/>
  <c r="C10" i="6"/>
  <c r="L5" i="6"/>
  <c r="H71" i="6"/>
  <c r="D71" i="6"/>
  <c r="B62" i="6"/>
  <c r="B10" i="6"/>
  <c r="B5" i="6"/>
  <c r="F14" i="3"/>
  <c r="B14" i="3"/>
  <c r="H8" i="3"/>
  <c r="B5" i="3"/>
  <c r="G14" i="3"/>
  <c r="C10" i="3"/>
  <c r="E14" i="3"/>
  <c r="F12" i="3"/>
  <c r="B8" i="3"/>
  <c r="B4" i="3"/>
  <c r="C14" i="3"/>
  <c r="B7" i="3"/>
  <c r="F510" i="3"/>
  <c r="D14" i="3"/>
  <c r="B12" i="3"/>
  <c r="G7" i="3"/>
  <c r="D10" i="17"/>
  <c r="D8" i="17"/>
  <c r="C7" i="17"/>
  <c r="D6" i="17"/>
  <c r="A5" i="17"/>
  <c r="D4" i="17"/>
  <c r="C3" i="17"/>
  <c r="B2" i="17"/>
  <c r="A8" i="17"/>
  <c r="B7" i="17"/>
  <c r="C6" i="17"/>
  <c r="D5" i="17"/>
  <c r="C4" i="17"/>
  <c r="B3" i="17"/>
  <c r="A2" i="17"/>
  <c r="D9" i="17"/>
  <c r="A7" i="17"/>
  <c r="B6" i="17"/>
  <c r="C5" i="17"/>
  <c r="B4" i="17"/>
  <c r="A3" i="17"/>
  <c r="D2" i="17"/>
  <c r="D7" i="17"/>
  <c r="A6" i="17"/>
  <c r="B5" i="17"/>
  <c r="A4" i="17"/>
  <c r="D3" i="17"/>
  <c r="C2" i="17"/>
  <c r="C61" i="7" l="1"/>
  <c r="J115" i="6"/>
  <c r="J119" i="6"/>
  <c r="J73" i="6"/>
  <c r="J77" i="6"/>
  <c r="J81" i="6"/>
  <c r="J85" i="6"/>
  <c r="J89" i="6"/>
  <c r="J93" i="6"/>
  <c r="J97" i="6"/>
  <c r="J101" i="6"/>
  <c r="J105" i="6"/>
  <c r="J109" i="6"/>
  <c r="J113" i="6"/>
  <c r="J117" i="6"/>
  <c r="J75" i="6"/>
  <c r="J79" i="6"/>
  <c r="J87" i="6"/>
  <c r="J95" i="6"/>
  <c r="J99" i="6"/>
  <c r="J107" i="6"/>
  <c r="J116" i="6"/>
  <c r="J120" i="6"/>
  <c r="J74" i="6"/>
  <c r="J78" i="6"/>
  <c r="J82" i="6"/>
  <c r="J86" i="6"/>
  <c r="J90" i="6"/>
  <c r="J94" i="6"/>
  <c r="J98" i="6"/>
  <c r="J102" i="6"/>
  <c r="J106" i="6"/>
  <c r="J110" i="6"/>
  <c r="J114" i="6"/>
  <c r="J121" i="6"/>
  <c r="J83" i="6"/>
  <c r="J91" i="6"/>
  <c r="J103" i="6"/>
  <c r="J111" i="6"/>
  <c r="J72" i="6"/>
  <c r="J118" i="6"/>
  <c r="J122" i="6"/>
  <c r="J76" i="6"/>
  <c r="J80" i="6"/>
  <c r="J84" i="6"/>
  <c r="J88" i="6"/>
  <c r="J92" i="6"/>
  <c r="J96" i="6"/>
  <c r="J100" i="6"/>
  <c r="J104" i="6"/>
  <c r="J108" i="6"/>
  <c r="J112" i="6"/>
  <c r="J23" i="6"/>
  <c r="J27" i="6"/>
  <c r="J31" i="6"/>
  <c r="J35" i="6"/>
  <c r="J39" i="6"/>
  <c r="J43" i="6"/>
  <c r="J47" i="6"/>
  <c r="J51" i="6"/>
  <c r="J55" i="6"/>
  <c r="J59" i="6"/>
  <c r="J13" i="6"/>
  <c r="J17" i="6"/>
  <c r="J11" i="6"/>
  <c r="J49" i="6"/>
  <c r="J61" i="6"/>
  <c r="J24" i="6"/>
  <c r="J28" i="6"/>
  <c r="J32" i="6"/>
  <c r="J36" i="6"/>
  <c r="J40" i="6"/>
  <c r="J44" i="6"/>
  <c r="J48" i="6"/>
  <c r="J52" i="6"/>
  <c r="J56" i="6"/>
  <c r="J60" i="6"/>
  <c r="J14" i="6"/>
  <c r="J18" i="6"/>
  <c r="J45" i="6"/>
  <c r="J15" i="6"/>
  <c r="J21" i="6"/>
  <c r="J25" i="6"/>
  <c r="J29" i="6"/>
  <c r="J33" i="6"/>
  <c r="J37" i="6"/>
  <c r="J41" i="6"/>
  <c r="J53" i="6"/>
  <c r="J57" i="6"/>
  <c r="J19" i="6"/>
  <c r="J22" i="6"/>
  <c r="J26" i="6"/>
  <c r="J30" i="6"/>
  <c r="J34" i="6"/>
  <c r="J38" i="6"/>
  <c r="J42" i="6"/>
  <c r="J46" i="6"/>
  <c r="J50" i="6"/>
  <c r="J54" i="6"/>
  <c r="J58" i="6"/>
  <c r="J12" i="6"/>
  <c r="J16" i="6"/>
  <c r="J20" i="6"/>
  <c r="K12" i="6"/>
  <c r="K16" i="6"/>
  <c r="K20" i="6"/>
  <c r="K24" i="6"/>
  <c r="K28" i="6"/>
  <c r="K32" i="6"/>
  <c r="K36" i="6"/>
  <c r="K40" i="6"/>
  <c r="K44" i="6"/>
  <c r="K48" i="6"/>
  <c r="K52" i="6"/>
  <c r="K56" i="6"/>
  <c r="K60" i="6"/>
  <c r="K72" i="6"/>
  <c r="K76" i="6"/>
  <c r="K80" i="6"/>
  <c r="K84" i="6"/>
  <c r="K88" i="6"/>
  <c r="K92" i="6"/>
  <c r="K96" i="6"/>
  <c r="K100" i="6"/>
  <c r="K104" i="6"/>
  <c r="K108" i="6"/>
  <c r="K112" i="6"/>
  <c r="K13" i="6"/>
  <c r="K17" i="6"/>
  <c r="K21" i="6"/>
  <c r="K25" i="6"/>
  <c r="K29" i="6"/>
  <c r="K33" i="6"/>
  <c r="K37" i="6"/>
  <c r="K41" i="6"/>
  <c r="K45" i="6"/>
  <c r="K49" i="6"/>
  <c r="K53" i="6"/>
  <c r="K57" i="6"/>
  <c r="K61" i="6"/>
  <c r="K73" i="6"/>
  <c r="K77" i="6"/>
  <c r="K81" i="6"/>
  <c r="K85" i="6"/>
  <c r="K89" i="6"/>
  <c r="K93" i="6"/>
  <c r="K97" i="6"/>
  <c r="K101" i="6"/>
  <c r="K105" i="6"/>
  <c r="K109" i="6"/>
  <c r="K113" i="6"/>
  <c r="K14" i="6"/>
  <c r="K18" i="6"/>
  <c r="K22" i="6"/>
  <c r="K26" i="6"/>
  <c r="K30" i="6"/>
  <c r="K34" i="6"/>
  <c r="K38" i="6"/>
  <c r="K42" i="6"/>
  <c r="K46" i="6"/>
  <c r="K50" i="6"/>
  <c r="K54" i="6"/>
  <c r="K58" i="6"/>
  <c r="K62" i="6"/>
  <c r="K74" i="6"/>
  <c r="K78" i="6"/>
  <c r="K82" i="6"/>
  <c r="K86" i="6"/>
  <c r="K90" i="6"/>
  <c r="K94" i="6"/>
  <c r="K98" i="6"/>
  <c r="K102" i="6"/>
  <c r="K106" i="6"/>
  <c r="K110" i="6"/>
  <c r="K114" i="6"/>
  <c r="K15" i="6"/>
  <c r="K19" i="6"/>
  <c r="K23" i="6"/>
  <c r="K27" i="6"/>
  <c r="K31" i="6"/>
  <c r="K35" i="6"/>
  <c r="K39" i="6"/>
  <c r="K43" i="6"/>
  <c r="K47" i="6"/>
  <c r="K51" i="6"/>
  <c r="K55" i="6"/>
  <c r="K59" i="6"/>
  <c r="K71" i="6"/>
  <c r="K75" i="6"/>
  <c r="K79" i="6"/>
  <c r="K83" i="6"/>
  <c r="K87" i="6"/>
  <c r="K91" i="6"/>
  <c r="K95" i="6"/>
  <c r="K99" i="6"/>
  <c r="K103" i="6"/>
  <c r="K107" i="6"/>
  <c r="K111" i="6"/>
  <c r="K11" i="6"/>
  <c r="R85" i="18" l="1"/>
  <c r="R67" i="18"/>
  <c r="R65" i="18"/>
  <c r="R70" i="18"/>
  <c r="R69" i="18"/>
  <c r="R66" i="18"/>
  <c r="R68" i="18"/>
  <c r="R16" i="18"/>
  <c r="T70" i="18"/>
  <c r="T66" i="18"/>
  <c r="T62" i="18"/>
  <c r="T16" i="18"/>
  <c r="T69" i="18"/>
  <c r="T65" i="18"/>
  <c r="T61" i="18"/>
  <c r="T19" i="18"/>
  <c r="T68" i="18"/>
  <c r="T64" i="18"/>
  <c r="T18" i="18"/>
  <c r="T63" i="18"/>
  <c r="T17" i="18"/>
  <c r="T67" i="18"/>
  <c r="J62" i="6"/>
  <c r="D66" i="6" s="1"/>
  <c r="G66" i="6" s="1"/>
  <c r="J123" i="6"/>
  <c r="M101" i="18" l="1"/>
  <c r="N104" i="18"/>
  <c r="C101" i="18"/>
  <c r="D125" i="6"/>
  <c r="E125" i="6" s="1"/>
  <c r="D126" i="6"/>
  <c r="E126" i="6" s="1"/>
  <c r="D65" i="6"/>
  <c r="G65" i="6" s="1"/>
  <c r="A16" i="2"/>
  <c r="A17" i="2"/>
  <c r="A18" i="2"/>
  <c r="A19" i="2"/>
  <c r="A20" i="2"/>
  <c r="A21" i="2"/>
  <c r="A22" i="2"/>
  <c r="A23" i="2"/>
  <c r="A24" i="2"/>
  <c r="A25" i="2"/>
  <c r="A26" i="2"/>
  <c r="A27" i="2"/>
  <c r="A28" i="2"/>
  <c r="A29" i="2"/>
  <c r="A30" i="2"/>
  <c r="A31" i="2"/>
  <c r="A32" i="2"/>
  <c r="A33" i="2"/>
  <c r="A34" i="2"/>
  <c r="A38" i="2"/>
  <c r="A39" i="2"/>
  <c r="A40" i="2"/>
  <c r="A41" i="2"/>
  <c r="A42" i="2"/>
  <c r="A43" i="2"/>
  <c r="A44" i="2"/>
  <c r="A45" i="2"/>
  <c r="A46" i="2"/>
  <c r="A47" i="2"/>
  <c r="A48" i="2"/>
  <c r="A49" i="2"/>
  <c r="A50" i="2"/>
  <c r="A51" i="2"/>
  <c r="A52" i="2"/>
  <c r="A53" i="2"/>
  <c r="A54" i="2"/>
  <c r="A55" i="2"/>
  <c r="A56" i="2"/>
  <c r="A57" i="2"/>
  <c r="A58" i="2"/>
  <c r="A15" i="2"/>
  <c r="A9" i="2"/>
  <c r="A10" i="2"/>
  <c r="A11" i="2"/>
  <c r="A12" i="2"/>
  <c r="A13" i="2"/>
  <c r="A14" i="2"/>
  <c r="A2" i="2"/>
  <c r="A3" i="2"/>
  <c r="A4" i="2"/>
  <c r="A5" i="2"/>
  <c r="A6" i="2"/>
  <c r="A7" i="2"/>
  <c r="A8" i="2"/>
  <c r="A1" i="2"/>
  <c r="C102" i="18" l="1"/>
  <c r="D102" i="18" s="1"/>
  <c r="D101" i="18"/>
  <c r="C103" i="18"/>
  <c r="M103" i="18"/>
  <c r="M102" i="18"/>
  <c r="N102" i="18" s="1"/>
  <c r="N101" i="18"/>
  <c r="G67" i="6"/>
  <c r="E66" i="6"/>
  <c r="E65" i="6"/>
  <c r="O103" i="18" l="1"/>
  <c r="N103" i="18"/>
  <c r="D103" i="18"/>
  <c r="E103" i="18"/>
  <c r="P103" i="18"/>
  <c r="F103" i="18"/>
  <c r="G103" i="18" l="1"/>
  <c r="C104" i="18"/>
  <c r="Q103" i="18"/>
  <c r="L104" i="18"/>
</calcChain>
</file>

<file path=xl/comments1.xml><?xml version="1.0" encoding="utf-8"?>
<comments xmlns="http://schemas.openxmlformats.org/spreadsheetml/2006/main">
  <authors>
    <author>Gustav Junker Lauritzen</author>
    <author>Jeppe Frydendal</author>
  </authors>
  <commentList>
    <comment ref="E177" authorId="0" shapeId="0">
      <text>
        <r>
          <rPr>
            <b/>
            <sz val="9"/>
            <color indexed="81"/>
            <rFont val="Tahoma"/>
            <family val="2"/>
          </rPr>
          <t>Gustav Junker Lauritzen:</t>
        </r>
        <r>
          <rPr>
            <sz val="9"/>
            <color indexed="81"/>
            <rFont val="Tahoma"/>
            <family val="2"/>
          </rPr>
          <t xml:space="preserve">
Oversat med google translate
</t>
        </r>
      </text>
    </comment>
    <comment ref="C229" authorId="1" shapeId="0">
      <text>
        <r>
          <rPr>
            <b/>
            <sz val="9"/>
            <color indexed="81"/>
            <rFont val="Tahoma"/>
            <family val="2"/>
          </rPr>
          <t>Jeppe Frydendal:</t>
        </r>
        <r>
          <rPr>
            <sz val="9"/>
            <color indexed="81"/>
            <rFont val="Tahoma"/>
            <family val="2"/>
          </rPr>
          <t xml:space="preserve">
Skal sprogrettes ift. officiel oversættelse</t>
        </r>
      </text>
    </comment>
  </commentList>
</comments>
</file>

<file path=xl/sharedStrings.xml><?xml version="1.0" encoding="utf-8"?>
<sst xmlns="http://schemas.openxmlformats.org/spreadsheetml/2006/main" count="2237" uniqueCount="1308">
  <si>
    <t xml:space="preserve">English </t>
  </si>
  <si>
    <t>Dansk</t>
  </si>
  <si>
    <t>Norsk</t>
  </si>
  <si>
    <t>Select language:</t>
  </si>
  <si>
    <t>Svanemærkning af rengøringstjenester, Gen. 3</t>
  </si>
  <si>
    <t>Vedrører periode</t>
  </si>
  <si>
    <t>Fra</t>
  </si>
  <si>
    <t>Til</t>
  </si>
  <si>
    <t>Regarding period</t>
  </si>
  <si>
    <t>From</t>
  </si>
  <si>
    <t>To</t>
  </si>
  <si>
    <t>Kemikalieleverandør</t>
  </si>
  <si>
    <t>Handelsnavn (produkt som anvendes fremadrettet)</t>
  </si>
  <si>
    <t>Evt. erstatning for …</t>
  </si>
  <si>
    <t>Nordisk Miljømærkning Sagsbehandlerkontrol</t>
  </si>
  <si>
    <t>SDS</t>
  </si>
  <si>
    <t>Kontrol af miljømærkning (sæt "x")</t>
  </si>
  <si>
    <t>Note</t>
  </si>
  <si>
    <t>Bilag 6</t>
  </si>
  <si>
    <t>Substitution for (if any) …</t>
  </si>
  <si>
    <t>Tradename (product to used in the future)</t>
  </si>
  <si>
    <t>Chemical supplier</t>
  </si>
  <si>
    <t>Nordic Ecolabelling of cleaning services, Gen. 3</t>
  </si>
  <si>
    <t>- Dokumentation af forbrug af kemikalier</t>
  </si>
  <si>
    <t>- Documentation related to chemical consumption</t>
  </si>
  <si>
    <t>Kemikalier til vask internt</t>
  </si>
  <si>
    <t>Kemikalier til vask eksternt</t>
  </si>
  <si>
    <t>Kemikalier til vinduespolering</t>
  </si>
  <si>
    <t>Chemicals for laundering (internally)</t>
  </si>
  <si>
    <t>Funktion</t>
  </si>
  <si>
    <t>Function</t>
  </si>
  <si>
    <t>Link til indkøbsstatistik for kemikalier</t>
  </si>
  <si>
    <t>Navn</t>
  </si>
  <si>
    <t>Stilling</t>
  </si>
  <si>
    <t>Direkte telefon</t>
  </si>
  <si>
    <t>e-mail</t>
  </si>
  <si>
    <t>Responsible for purchasing of chemicals</t>
  </si>
  <si>
    <t>Name</t>
  </si>
  <si>
    <t>Job title</t>
  </si>
  <si>
    <t>Phone, direct</t>
  </si>
  <si>
    <t>Link to purchasing statistics for chemicals</t>
  </si>
  <si>
    <t>Indtast data i de lyseblå felter for dokumentation og beregning af kemi</t>
  </si>
  <si>
    <t>Please fill in data in the light blue fields for documentation and calculation for chemicals</t>
  </si>
  <si>
    <t>Indkøbt mængde for perioden (liter)</t>
  </si>
  <si>
    <t>Indkøbsaansvarlig for kemikalier</t>
  </si>
  <si>
    <t>Nordic Ecolabelling, Internal evaluation</t>
  </si>
  <si>
    <t>Ecolabelled (mark with "x")</t>
  </si>
  <si>
    <t>Comment</t>
  </si>
  <si>
    <t>Kemidatabase referencenummer</t>
  </si>
  <si>
    <t>Evt. link til erklæring fra kemikalieleverandør (hvis ikke Svanemærket)</t>
  </si>
  <si>
    <t>Kemikalier til rengøringsydelsen og vask internt</t>
  </si>
  <si>
    <t>Chemicals for cleaning and internal laundering</t>
  </si>
  <si>
    <t>Language:</t>
  </si>
  <si>
    <t>- Introduktion</t>
  </si>
  <si>
    <t>- Introduction</t>
  </si>
  <si>
    <t>- Overview</t>
  </si>
  <si>
    <t>- Overblik</t>
  </si>
  <si>
    <t>Antal ansatte for den miljømærkede service (antal årsværk)</t>
  </si>
  <si>
    <t>Number of employees for the ecolabelled service (full-time equivalents)</t>
  </si>
  <si>
    <t>Almindelig rengøring</t>
  </si>
  <si>
    <t>Vinduespolering</t>
  </si>
  <si>
    <t>Normal cleaning</t>
  </si>
  <si>
    <t>Window cleaning</t>
  </si>
  <si>
    <t>Short description of company and the services offered:</t>
  </si>
  <si>
    <t>Company name</t>
  </si>
  <si>
    <t>Virksomhedsnavn</t>
  </si>
  <si>
    <t>Kort beskrivese af virksomheden og den service, der leveres:</t>
  </si>
  <si>
    <t>Kort beskrivelse af de typiske kunder til den Svanemærkede ydelse</t>
  </si>
  <si>
    <t>Short description of the typical customers for the ecolabelled service</t>
  </si>
  <si>
    <t>Svanemærkede underleverandører</t>
  </si>
  <si>
    <t>Ikke-Svanemærkede underleverandører</t>
  </si>
  <si>
    <t>- Beskrivelse af virksomheden, den leverede service samt underleverandører</t>
  </si>
  <si>
    <t>- Description of the company, the supplied services and suppliers</t>
  </si>
  <si>
    <t>Total</t>
  </si>
  <si>
    <t>Non-ecolabelled sub-contractors</t>
  </si>
  <si>
    <t>Nordic Ecolabelled sub-contractors</t>
  </si>
  <si>
    <t>- Annual squaremetres of normal cleaning</t>
  </si>
  <si>
    <t>Kundenavn</t>
  </si>
  <si>
    <t>Evt. internt kundenummer</t>
  </si>
  <si>
    <t>Antal gange/år</t>
  </si>
  <si>
    <t>Alternativt kan du lave din egen beregning/opgørelse og linke til den her:</t>
  </si>
  <si>
    <t>03 Documentation\a) m2 cleaning (O2)</t>
  </si>
  <si>
    <t>Alternativt antal årsværk</t>
  </si>
  <si>
    <t>Beregnet areal/år</t>
  </si>
  <si>
    <t>Link til kontrakteksempler:</t>
  </si>
  <si>
    <t>03 Documentation\a) m2 cleaning (O2)\Contract examples</t>
  </si>
  <si>
    <r>
      <t>Beregnede antal m</t>
    </r>
    <r>
      <rPr>
        <vertAlign val="superscript"/>
        <sz val="10"/>
        <rFont val="Arial"/>
        <family val="2"/>
      </rPr>
      <t>2</t>
    </r>
  </si>
  <si>
    <r>
      <t>Areal [m</t>
    </r>
    <r>
      <rPr>
        <vertAlign val="superscript"/>
        <sz val="10"/>
        <rFont val="Arial"/>
        <family val="2"/>
      </rPr>
      <t>2</t>
    </r>
    <r>
      <rPr>
        <sz val="10"/>
        <rFont val="Arial"/>
        <family val="2"/>
      </rPr>
      <t>]</t>
    </r>
  </si>
  <si>
    <t>You are welcome to use the calculator below to calculate the anual numer of squaremetres cleaned.</t>
  </si>
  <si>
    <t xml:space="preserve">Du har mulighed for at anvende beregneren herunder til at udregne antallet af årlige kvadratmeter almindelig rengøring. </t>
  </si>
  <si>
    <t>Alternatively you can make your own calclations and link to it here:</t>
  </si>
  <si>
    <t>Link to examples of customer contracts:</t>
  </si>
  <si>
    <t>Customer name</t>
  </si>
  <si>
    <t>Internal customer number (not mandatory)</t>
  </si>
  <si>
    <r>
      <t>Area [m</t>
    </r>
    <r>
      <rPr>
        <vertAlign val="superscript"/>
        <sz val="10"/>
        <rFont val="Arial"/>
        <family val="2"/>
      </rPr>
      <t>2</t>
    </r>
    <r>
      <rPr>
        <sz val="10"/>
        <rFont val="Arial"/>
        <family val="2"/>
      </rPr>
      <t>]</t>
    </r>
  </si>
  <si>
    <t>Number of times/year</t>
  </si>
  <si>
    <t>Calculated area/year</t>
  </si>
  <si>
    <r>
      <t>Calculated total m</t>
    </r>
    <r>
      <rPr>
        <vertAlign val="superscript"/>
        <sz val="10"/>
        <rFont val="Arial"/>
        <family val="2"/>
      </rPr>
      <t>2</t>
    </r>
  </si>
  <si>
    <t>Alternatively number of full time eqvivalents</t>
  </si>
  <si>
    <t>- Opgørelse af rengjorte kvadratmeter (almindelig rengøring)</t>
  </si>
  <si>
    <t>m2/år</t>
  </si>
  <si>
    <t>m2/year</t>
  </si>
  <si>
    <t>If own separate calculation - enter the result:</t>
  </si>
  <si>
    <t>Hvis egen separat beregning - angiv resultatet:</t>
  </si>
  <si>
    <t xml:space="preserve">Dette regneark anvendes sammen med folderstukturen til at strukturere og dokumentere overholdelse af Svanens krav i forbindelse med en ansøgning om Svanemærket for produktgruppen "076 Rengøringstjenester". 
Vælg ønsket sprog ovenfor.
Mappestrukturen kan downloades fra miljømærkeorganisationernes nationale hjemmesider som en .zip-fil og pakkes ud lokalt til brug for at strukturere dokumentationen. Når du er færdig skal du pakke folderstrukturen sammen til en zipfil og sende den i en e-mail til det miljøsekretatiat, hvor du ønsker at søge. </t>
  </si>
  <si>
    <t>Danmark:</t>
  </si>
  <si>
    <t>application@ecolabel.dk</t>
  </si>
  <si>
    <t>Island:</t>
  </si>
  <si>
    <t>Finland:</t>
  </si>
  <si>
    <t>Norge:</t>
  </si>
  <si>
    <t>Sverige:</t>
  </si>
  <si>
    <t>Denmark:</t>
  </si>
  <si>
    <t>Iceland:</t>
  </si>
  <si>
    <t>Norway:</t>
  </si>
  <si>
    <t>Sweden:</t>
  </si>
  <si>
    <t xml:space="preserve">This spreadsheet is used together with the folder structure to structure and send in the documentation related to the application for the Nordic Ecolabel for the product group "076 Cleaning Services". 
Select your preferred language above. 
The folder structure can be downloaded from the homepage of the national ecolabelling organisations as a zip-file. The file is extracted to your own drive to be used for structuring the documentation. After finishing structuring the documentation and filling in this spreadsheet, please zip the folder structure and send it to the the national ecolabelling office where you want to apply. </t>
  </si>
  <si>
    <t>Contains the application form to be filled in, printed out, signed and uploaded to the folder again.</t>
  </si>
  <si>
    <t>01 Application forms</t>
  </si>
  <si>
    <t>01 Application forms (ansøgningsskemaer)</t>
  </si>
  <si>
    <t>Indeholder ansøgningsskema, der skal udfyldes, udskrives, underskrives og uploades tilbage i mappen</t>
  </si>
  <si>
    <t>02 Checklists and calculations</t>
  </si>
  <si>
    <t>Where you will find this spreadsheet to be filled in. Dine ovrige beregninger og anden dokumentation lægges i mappe 03.</t>
  </si>
  <si>
    <t>Hvor du finder dette regneark til at udfylde. Øvrige beregninger og dukumentation uploades til mappe 03.</t>
  </si>
  <si>
    <t>03 Documentation</t>
  </si>
  <si>
    <t>Where all relevant documentation is uploaded in the sub-folder structure:</t>
  </si>
  <si>
    <t>Hvor alt relevant dokumentation uploades i de relevante undermapper:</t>
  </si>
  <si>
    <t>02 Checklists and calculations (Tjeklister og beregninger)</t>
  </si>
  <si>
    <t>03 Documentation (Dokumentation)</t>
  </si>
  <si>
    <t>b) Chemicals</t>
  </si>
  <si>
    <t>a) m2 cleaning</t>
  </si>
  <si>
    <t>c) Transportation</t>
  </si>
  <si>
    <t>f) Ecolabelled services</t>
  </si>
  <si>
    <t>h) Quality management</t>
  </si>
  <si>
    <t>j) Training of staff</t>
  </si>
  <si>
    <t>k) Sub-contractors</t>
  </si>
  <si>
    <t>a) m2 cleaning (Rengjort areal)</t>
  </si>
  <si>
    <t>b) Chemicals (Kemikalier)</t>
  </si>
  <si>
    <t>c) Transportation (Transport)</t>
  </si>
  <si>
    <t>d) Waste (Affald)</t>
  </si>
  <si>
    <t>e) Ecolabelled products (Indkøb af miljømærkede produkter)</t>
  </si>
  <si>
    <t>f) Ecolabelled services (Indkøb af miljømærkede serviceydelser)</t>
  </si>
  <si>
    <t>g) Cleaning quality (Rengøringskvalitet)</t>
  </si>
  <si>
    <t>h) Quality management (Kvalitetsstyring)</t>
  </si>
  <si>
    <t>i) Ethical requirements (Etiske krav)</t>
  </si>
  <si>
    <t>j) Training of staff (Uddannelse af personale)</t>
  </si>
  <si>
    <t>k) Sub-contractors (Underleverandører)</t>
  </si>
  <si>
    <t>For documentation related to the calculation of annually cleaned area (normal cleaning)</t>
  </si>
  <si>
    <t>Til dokumentation vedrørende opgørelsen af det årlige rengjorte areal.</t>
  </si>
  <si>
    <t>For documentation related to the use of chemicals</t>
  </si>
  <si>
    <t>Til dokumentation vedrørende brugen af kemikalier</t>
  </si>
  <si>
    <t>For documentation related to vehicles and fuel consumption</t>
  </si>
  <si>
    <t>Til dokumentation vedrørende biler/køretøjer og brændstofforbrug</t>
  </si>
  <si>
    <t>Til dokumentation og beregninger vedrørende indkøb af pointgivende miljømærkede produkter.</t>
  </si>
  <si>
    <t>Til dokumentation og beregninger vedrørende indkøb af pointgivende miljømærkede serviceydelser.</t>
  </si>
  <si>
    <t>For documentation and calculations related to tho purchasing of ecolabelled services to obtain points.</t>
  </si>
  <si>
    <t>Folder description</t>
  </si>
  <si>
    <t>Mappenavn</t>
  </si>
  <si>
    <t>Beskrivelse</t>
  </si>
  <si>
    <t>O1</t>
  </si>
  <si>
    <t>Beskrivelse af virksomhed og tjeneste</t>
  </si>
  <si>
    <t>R1</t>
  </si>
  <si>
    <t>Beskrivelse av bedrift og tjeneste</t>
  </si>
  <si>
    <t>O2</t>
  </si>
  <si>
    <t>Rengjorte kvadratmeter</t>
  </si>
  <si>
    <t>R2</t>
  </si>
  <si>
    <t>Cleaning area</t>
  </si>
  <si>
    <t>Description of company and service</t>
  </si>
  <si>
    <t>O3</t>
  </si>
  <si>
    <t>Information om kemikalier</t>
  </si>
  <si>
    <t>Informasjon om kemikalier</t>
  </si>
  <si>
    <t>R3</t>
  </si>
  <si>
    <t>Information concerning chemicals</t>
  </si>
  <si>
    <t>Til dokumentation og beregninger vedrørende forbrug af affaldsposer.</t>
  </si>
  <si>
    <t>For documentation and calculations related to the use of waste bags.</t>
  </si>
  <si>
    <t>Til dokumentation vedrørende skriftlige arbejdsinstruktioner og opfølgning på rengøringskvalitet.</t>
  </si>
  <si>
    <t>For documentation in relation to written work instructions and follow up on cleaning quality.</t>
  </si>
  <si>
    <t>Til dokumentation for kvalitetsstyring.</t>
  </si>
  <si>
    <t>For documentation related to quality management.</t>
  </si>
  <si>
    <t>Til dokumentation af planer for oplæring af personale.</t>
  </si>
  <si>
    <t>For documentation related to the training of staff.</t>
  </si>
  <si>
    <t>Til dokumentation i forhold til underleverandørers overholdelse af krav.</t>
  </si>
  <si>
    <t>For documentation related to compliance of sub-contractors.</t>
  </si>
  <si>
    <t>Til dokumentation for ansøgers overholdelse af Svanes etiske krav.</t>
  </si>
  <si>
    <t>For documentation related to the applicant's compliance with the ethical requirements.</t>
  </si>
  <si>
    <t>Indsæt link til sikkerhedsdatablad (hvis ikke Svanemærket)</t>
  </si>
  <si>
    <t>Licence number, if ecolabelled (leave blank if not).</t>
  </si>
  <si>
    <t>Licensnummer, hvis miljømærket (feltet skal være tomt hvis ikke)</t>
  </si>
  <si>
    <t>Årlig omsætning for den miljømærkede service</t>
  </si>
  <si>
    <t>Anual turnover of the ecolabelled service</t>
  </si>
  <si>
    <t>Valuta</t>
  </si>
  <si>
    <t>Currency</t>
  </si>
  <si>
    <t>DKK</t>
  </si>
  <si>
    <t>ISK</t>
  </si>
  <si>
    <t>NOK</t>
  </si>
  <si>
    <t>EUR</t>
  </si>
  <si>
    <t>SEK</t>
  </si>
  <si>
    <t>Sub-contractors, Normal Cleaning</t>
  </si>
  <si>
    <t>Sub-contractors, Window Cleaning</t>
  </si>
  <si>
    <t>Company Name</t>
  </si>
  <si>
    <t>Contact person</t>
  </si>
  <si>
    <t>Workforce only (mark with "x")</t>
  </si>
  <si>
    <t>Underleverandører, Almindelig rengøring</t>
  </si>
  <si>
    <t>Underleverandører, Vinduespolering</t>
  </si>
  <si>
    <t>Kontaktperson</t>
  </si>
  <si>
    <t>Kun arbejdskraft (sæt "x")</t>
  </si>
  <si>
    <t>Årlig omsætning fra service leveret af underleverandøren</t>
  </si>
  <si>
    <t>Annual turnover from service supplied by the sub-contractor</t>
  </si>
  <si>
    <t>Registreringsnummer (CVR-nummer)</t>
  </si>
  <si>
    <t>Company registration ID</t>
  </si>
  <si>
    <t>Ændret?</t>
  </si>
  <si>
    <t>%</t>
  </si>
  <si>
    <t>Mappenavn og link til mappe</t>
  </si>
  <si>
    <t>Folder name and link</t>
  </si>
  <si>
    <t>Link til rutiner, der skal sikre overholdelse af doreringskrav og tilgægelighed af doseringsanordninger</t>
  </si>
  <si>
    <t>Link to routines for ensuring correct dosage and availability of dosage equipment</t>
  </si>
  <si>
    <t>Kemikalieforbrug:</t>
  </si>
  <si>
    <t>mikroliter/m2</t>
  </si>
  <si>
    <t>Liter for perioden</t>
  </si>
  <si>
    <t>%-miljømærket:</t>
  </si>
  <si>
    <t>Kemikalier til vask eksternt ifm.vinduespolering</t>
  </si>
  <si>
    <t>Chemicals for external laundering related to window cleaning</t>
  </si>
  <si>
    <t>%-miljømærket &gt;25mikroliter/m2:</t>
  </si>
  <si>
    <t>Litres for the period</t>
  </si>
  <si>
    <t>microlitres/m2</t>
  </si>
  <si>
    <t>- Heraf miljømærket:</t>
  </si>
  <si>
    <t>% ecolabelled:</t>
  </si>
  <si>
    <t>%-ecolabelled &gt;25microlitres/m2:</t>
  </si>
  <si>
    <t>- Opgørelse vedrørende transport</t>
  </si>
  <si>
    <t>- Specification of transportation</t>
  </si>
  <si>
    <t>Registreringsnummer</t>
  </si>
  <si>
    <t>Mærke</t>
  </si>
  <si>
    <t>Model</t>
  </si>
  <si>
    <t>Kørte km i perioden</t>
  </si>
  <si>
    <t>Brændstoftype</t>
  </si>
  <si>
    <t>Biltype</t>
  </si>
  <si>
    <t>Anvendes til</t>
  </si>
  <si>
    <t>km</t>
  </si>
  <si>
    <t>liter</t>
  </si>
  <si>
    <t>kubikmeter</t>
  </si>
  <si>
    <t>kg</t>
  </si>
  <si>
    <t>kWh</t>
  </si>
  <si>
    <t>cubic metres</t>
  </si>
  <si>
    <t>Driven km for the period</t>
  </si>
  <si>
    <t>Euro-klasse + link til dokumentation</t>
  </si>
  <si>
    <t>Ikke relevant (ikke omfattet af krav)</t>
  </si>
  <si>
    <t>5a</t>
  </si>
  <si>
    <t>5b</t>
  </si>
  <si>
    <t>N/A (no requirement for this type of vehicle)</t>
  </si>
  <si>
    <t>Euro-class + link to documentation</t>
  </si>
  <si>
    <t>Van</t>
  </si>
  <si>
    <t>Truck</t>
  </si>
  <si>
    <t>Moped</t>
  </si>
  <si>
    <t>Motor Cycle</t>
  </si>
  <si>
    <t>Cykel</t>
  </si>
  <si>
    <t>Personbil</t>
  </si>
  <si>
    <t>Varebil</t>
  </si>
  <si>
    <t>Lastbil</t>
  </si>
  <si>
    <t>Knallert</t>
  </si>
  <si>
    <t>Motorcykel</t>
  </si>
  <si>
    <t>Brand</t>
  </si>
  <si>
    <t>Fuel type</t>
  </si>
  <si>
    <t>Cycle</t>
  </si>
  <si>
    <t>Other</t>
  </si>
  <si>
    <t>Andet</t>
  </si>
  <si>
    <t>Vehicle type</t>
  </si>
  <si>
    <t>Car</t>
  </si>
  <si>
    <t>Used for</t>
  </si>
  <si>
    <t>Registration number</t>
  </si>
  <si>
    <t>Andel (antal)</t>
  </si>
  <si>
    <t>Andel (kørt strækning)</t>
  </si>
  <si>
    <t>Share (number)</t>
  </si>
  <si>
    <t>Share (driven distance)</t>
  </si>
  <si>
    <t>Benzin</t>
  </si>
  <si>
    <t>Gasoline</t>
  </si>
  <si>
    <t>Diesel</t>
  </si>
  <si>
    <t>Bioethanol</t>
  </si>
  <si>
    <t>Hydrogen</t>
  </si>
  <si>
    <t>El</t>
  </si>
  <si>
    <t>Electricity</t>
  </si>
  <si>
    <t>Litres(gasoline/diesel(/100 km</t>
  </si>
  <si>
    <t>Liter (benzin/diesel)/100km</t>
  </si>
  <si>
    <t>ml (benzin/diesel)/m2</t>
  </si>
  <si>
    <t>ml (gasoline/diesel)/m2</t>
  </si>
  <si>
    <t>Køretøjstyper</t>
  </si>
  <si>
    <t>Brændstof</t>
  </si>
  <si>
    <t>Euroklasse</t>
  </si>
  <si>
    <t>6 eller bedre</t>
  </si>
  <si>
    <t>6 or better</t>
  </si>
  <si>
    <t>5 (benzin)</t>
  </si>
  <si>
    <t>5a (diesel)</t>
  </si>
  <si>
    <t>5b (diesel)</t>
  </si>
  <si>
    <t>litres</t>
  </si>
  <si>
    <t>-&gt;</t>
  </si>
  <si>
    <t>Angivelse af køretøjer i forbindelse med almindelig rengøring</t>
  </si>
  <si>
    <t>Listing of vehicles in relation to normal cleaning</t>
  </si>
  <si>
    <t>Listing of vehicles in relation to window cleaning</t>
  </si>
  <si>
    <t>Angivelse af køretøjer i forbindelse med vinduespolering</t>
  </si>
  <si>
    <t>EURO 5b (5 for benzinbiler) eller bedre (for biler omfattet af krav)</t>
  </si>
  <si>
    <t>EURO 5b (5 for gasoline vehicles) or better (for vehicles included in the requirement)</t>
  </si>
  <si>
    <t>Brændstofforbrug i perioden (benzin/diesel-eq.)</t>
  </si>
  <si>
    <t>Fuel consumption for the period (gasoline/diesel-eq.)</t>
  </si>
  <si>
    <t>Laundry volume for the period (kg)</t>
  </si>
  <si>
    <t>Vasket mængde for perioden (kg)</t>
  </si>
  <si>
    <t>Licence number, if ecolabelled laundry (leave blank if not).</t>
  </si>
  <si>
    <t>Licensnummer, hvis Svanemærket vaskeri (lad stå tom, hvis ikke)</t>
  </si>
  <si>
    <t xml:space="preserve">Ekstern vask ifm. almindelig rengøring og kemikalier hertil </t>
  </si>
  <si>
    <t>External laundries</t>
  </si>
  <si>
    <t>Eksterne vaskerier</t>
  </si>
  <si>
    <t>Calculated consumption, if no data from laundry (litres)</t>
  </si>
  <si>
    <t>Beregnet forbrug (skabelonværdi), hvis ingen forbrugsdata (liter)</t>
  </si>
  <si>
    <t xml:space="preserve">Ekstern vask ifm. vinduespolering og kemikalier hertil </t>
  </si>
  <si>
    <t>External laundering related to window cleaning and relatet chemical consumption</t>
  </si>
  <si>
    <t>Kemikalier til vinduespolering og intern vask i relation hertil</t>
  </si>
  <si>
    <t>External laundering related to normal cleaning and related chemical consumption</t>
  </si>
  <si>
    <t>Skal inkluderes (sæt x)</t>
  </si>
  <si>
    <t>Kommentar</t>
  </si>
  <si>
    <t>Beregninger i relation til forbrug af kemikalier</t>
  </si>
  <si>
    <t>Calculation in relation to chemicals</t>
  </si>
  <si>
    <t>l</t>
  </si>
  <si>
    <r>
      <rPr>
        <sz val="10"/>
        <color rgb="FFCCD6DD"/>
        <rFont val="Symbol"/>
        <family val="1"/>
        <charset val="2"/>
      </rPr>
      <t>m</t>
    </r>
    <r>
      <rPr>
        <sz val="10"/>
        <color rgb="FFCCD6DD"/>
        <rFont val="Arial"/>
        <family val="2"/>
      </rPr>
      <t>l/m2</t>
    </r>
  </si>
  <si>
    <t>Svanemerking av rengjøringstjenester, Gen. 3</t>
  </si>
  <si>
    <t>Dokumentasjon av kjemikalieforbruk</t>
  </si>
  <si>
    <t>Legg inn data i de lyseblå feltene for dokumentasjon og beregning av kjemi</t>
  </si>
  <si>
    <t>Gjelder periode</t>
  </si>
  <si>
    <t>Kjemikalier (inklusive tekstilvaskemidler benyttet ved intern og ekstern vask av mopper /kluter)</t>
  </si>
  <si>
    <t>Kjemikalier til ekstern vask av mopper/kluter</t>
  </si>
  <si>
    <t>Kjemikalieleverandør</t>
  </si>
  <si>
    <t>Handelsnavn (for produkter som fortsatt skal benyttes)</t>
  </si>
  <si>
    <t>Evt. erstatning for…</t>
  </si>
  <si>
    <t>Funksjon</t>
  </si>
  <si>
    <t>Sett inn lenke til sikkerhetsdatablad (hvis ikke Svanemerket)</t>
  </si>
  <si>
    <t>Evt. lenke til erklæring fra kjemikalieleverandør (hvis ikke Svanemerket)</t>
  </si>
  <si>
    <t>Nordisk Miljømerking saksbehandlerkontroll</t>
  </si>
  <si>
    <t>Sikkerhetsdatablad</t>
  </si>
  <si>
    <t>Miljømerket (sett x)</t>
  </si>
  <si>
    <t>Lenke til innkjøpsstatstikk for kjemikalier</t>
  </si>
  <si>
    <t>Innkjøpsansvarlig for kjemikalier</t>
  </si>
  <si>
    <t>Telefon</t>
  </si>
  <si>
    <t xml:space="preserve">Lisensnummer, hvis miljømerket (la feltet stå tomt hvis ikke miljømerket) </t>
  </si>
  <si>
    <t xml:space="preserve">Dette regnearket benyttes sammen med mappestrukturen til å strukturere og dokumentere at Svanens krav overholdes i forbindelse med søknad om Svanemerking av produktgruppen "076 Rengjøringstjenester".                                                                                                            
Velg ønsket språk ovenfor. 
Mappestrukturen kan lastes ned som en zip-fil fra Miljømerkings hjemmesider og pakkes ut lokalt. Når du er ferdig med å strukturere dokumentasjonen og fylle inn i dette regnearket, pakker du mappestrukturen sammen til en zip-fil og sender den i e-post til Miljømerking i det landet du ønsker å søke.                                                         </t>
  </si>
  <si>
    <t>- Oversikt</t>
  </si>
  <si>
    <t>Firmanavn</t>
  </si>
  <si>
    <t>Antall ansatte (antall årsverk)</t>
  </si>
  <si>
    <t>Kort beskrivelse av virksomheten og tjenesten som tilbys</t>
  </si>
  <si>
    <t>Kort beskrivelse av rengjøringstjenestens typiske kunder</t>
  </si>
  <si>
    <t>Vanlig rengjøring</t>
  </si>
  <si>
    <t>Vindusvask</t>
  </si>
  <si>
    <t>Svanemerkede underleverandører</t>
  </si>
  <si>
    <t>Underleverandører som ikke er svanemerket</t>
  </si>
  <si>
    <t>-Beskrivelse av virksomheten, den leverte tjenesten og underleverandører</t>
  </si>
  <si>
    <t>Totalt</t>
  </si>
  <si>
    <t xml:space="preserve">-Totalt antall kvadratmeter </t>
  </si>
  <si>
    <t xml:space="preserve">Du kan benytte kalkulatoren under til å beregne antall rengjorte kvadratmeter pr år. </t>
  </si>
  <si>
    <t>Alternativt kan du benytte egne beregninger og laste de opp her:</t>
  </si>
  <si>
    <t>Lenke til eksempler på kundekontrakter:</t>
  </si>
  <si>
    <t>Eventuelt internt kundenummer (frivillig)</t>
  </si>
  <si>
    <t>Areal [m2]</t>
  </si>
  <si>
    <t>Antall ganger pr år</t>
  </si>
  <si>
    <t>Alternativt antall årsverk</t>
  </si>
  <si>
    <t>Beregnet areal pr år</t>
  </si>
  <si>
    <t>Beregnet antall m2</t>
  </si>
  <si>
    <t>Hvis egen beregning - oppgi resultatet her:</t>
  </si>
  <si>
    <t>01 Application forms (søknadsskjemaer)</t>
  </si>
  <si>
    <t>Inneholder søknadsskjema som skal fylles ut, skrives ut, underskrives og lastes opp i mappen igjen.</t>
  </si>
  <si>
    <t>02 Checklists and calculations (Sjekkliste og beregninger)</t>
  </si>
  <si>
    <t>Hvor du finner dette regnearket som skal fylles ut. Øvrige beregninger og dokumentasjon lastes opp i mappe 03.</t>
  </si>
  <si>
    <t>03 Documentation (Dokumentasjon)</t>
  </si>
  <si>
    <t>Hvor all relevant dokumentasjon lastes opp i de tilhørende undermapper:</t>
  </si>
  <si>
    <t xml:space="preserve">For dokumentasjon relatert til beregning av årlig rengjort areal </t>
  </si>
  <si>
    <t>b) Chemicals (Kjemikalier)</t>
  </si>
  <si>
    <t>For dokumentasjon vedrørende bruk av kjemikalier</t>
  </si>
  <si>
    <t>For dokumentasjon av biler og drivstofforbruk</t>
  </si>
  <si>
    <t>For dokumentasjon og beregning av avfallsposeforbruk.</t>
  </si>
  <si>
    <t>For dokumentasjon og beregning vedrørende innkjøp av miljømerkede produkter</t>
  </si>
  <si>
    <t>f) Ecolabelled services (Innkjøp av miljømerkede tjenester)</t>
  </si>
  <si>
    <t>For dokumentasjon og beregning vedrørende innkjøp av miljømerkede tjenester.</t>
  </si>
  <si>
    <t>For dokumentasjon av skriftlige arbeidsinstruksjoner og oppfølging av rengjøringskvalitet.</t>
  </si>
  <si>
    <t>For dokumentasjon av kvalitetsstyring.</t>
  </si>
  <si>
    <t>Dokumentasjon som viser at søker overholder Svanes etiske krav.</t>
  </si>
  <si>
    <t>j) Training of staff (Opplæring av personale)</t>
  </si>
  <si>
    <t>Dokumentasjon av planer for opplæringen</t>
  </si>
  <si>
    <t>Dokumentasjon i forhold til underleverandørers krav.</t>
  </si>
  <si>
    <t>Årlig omsetning av den miljømerkede tjeneste</t>
  </si>
  <si>
    <t>Underleverandører, vanlig rengøring</t>
  </si>
  <si>
    <t>Underleverandører, vindusvask</t>
  </si>
  <si>
    <t>Organisasjonsnummer</t>
  </si>
  <si>
    <t>Kun arbeidskraft (sett x)</t>
  </si>
  <si>
    <t>Andel av den årlige omsetning levert av underleverandør</t>
  </si>
  <si>
    <t>Lenke til rutiner for å sikre korrekt dosering og tilgjengelighet av doseringsanordninger</t>
  </si>
  <si>
    <t>Liter i perioden</t>
  </si>
  <si>
    <t>Mikroliter/m2</t>
  </si>
  <si>
    <t>% miljømerket:</t>
  </si>
  <si>
    <t>% miljømerket &gt; 25 mikroliter/m2:</t>
  </si>
  <si>
    <t>- Spesifikasjon av transport</t>
  </si>
  <si>
    <t>Liste over biler som benyttes i forbindelse med vanlig rengjøring</t>
  </si>
  <si>
    <t>Lastebil</t>
  </si>
  <si>
    <t>Motorsykkel</t>
  </si>
  <si>
    <t>Sykkel</t>
  </si>
  <si>
    <t>Annet</t>
  </si>
  <si>
    <t>Merke</t>
  </si>
  <si>
    <t>Modell</t>
  </si>
  <si>
    <t>Type drivstoff</t>
  </si>
  <si>
    <t>bensin</t>
  </si>
  <si>
    <t>Bioetanol</t>
  </si>
  <si>
    <t>Elektrisitet</t>
  </si>
  <si>
    <t>kubikkmeter</t>
  </si>
  <si>
    <t>Euronorm + lenke til dokumentasjon</t>
  </si>
  <si>
    <t>Ikke relevant (ikke omfattet av krav)</t>
  </si>
  <si>
    <t>5 (bensin)</t>
  </si>
  <si>
    <t>Brukes til</t>
  </si>
  <si>
    <t>Kjørte km i perioden</t>
  </si>
  <si>
    <t>EURO 5b (5 for bensinbiler) eller bedre (for biler omfattet av kravet)</t>
  </si>
  <si>
    <t>Andel (antall)</t>
  </si>
  <si>
    <t>Andel (kjørt strekning)</t>
  </si>
  <si>
    <t>ml (bensin/diesel)/100 km</t>
  </si>
  <si>
    <t>ml (bensin/diesel)/m2</t>
  </si>
  <si>
    <t>Liste over biler som benyttes i forbindelse med vindusvask</t>
  </si>
  <si>
    <t>Antall kg vasket i perioden</t>
  </si>
  <si>
    <t>Lisensnummer, hvis Svanemerket vaskeri</t>
  </si>
  <si>
    <t>Beregnet forbruk, hvis ikke forbruksdata</t>
  </si>
  <si>
    <t>Eksterne vaskerier benyttet til vask av vinduskluter/mopper</t>
  </si>
  <si>
    <t>Beregninger relatert til forbruk av kjemikalier</t>
  </si>
  <si>
    <t>- Introduksjon</t>
  </si>
  <si>
    <t>info@svanemerket.no</t>
  </si>
  <si>
    <t>ansokan@svanen.se</t>
  </si>
  <si>
    <t>UST</t>
  </si>
  <si>
    <t>Mappenavn og lenke til mappe</t>
  </si>
  <si>
    <t>Chemicals for window cleaning and related internal laundering</t>
  </si>
  <si>
    <t>Kjemikalier til vindusvask og relatert intern vask</t>
  </si>
  <si>
    <t>Neutralt universal­rengørings-middel og håndopvaskemiddel</t>
  </si>
  <si>
    <t>Grundrens</t>
  </si>
  <si>
    <t>Neutralt/alkalisk sanitets­rengøringsmiddel</t>
  </si>
  <si>
    <t>Vaskeplejemiddel uden voks</t>
  </si>
  <si>
    <t>Vaskeplejemiddel med voks</t>
  </si>
  <si>
    <t>Brun sæbe</t>
  </si>
  <si>
    <t>Spraypoleringmiddel</t>
  </si>
  <si>
    <t>Imprægneringsmiddel for mopper</t>
  </si>
  <si>
    <t>Vaskemiddel</t>
  </si>
  <si>
    <t>Pletfjerningsmiddel</t>
  </si>
  <si>
    <t>Skurecreme</t>
  </si>
  <si>
    <t>Gulvpolish</t>
  </si>
  <si>
    <t>Allrengöringsmedel och handdiskmedel</t>
  </si>
  <si>
    <t>Grovrengöringsmedel</t>
  </si>
  <si>
    <t>Neutralt/alkalisk sanitetsrengöringsmedel</t>
  </si>
  <si>
    <t>Tvättpolish</t>
  </si>
  <si>
    <t>Tvättvax</t>
  </si>
  <si>
    <t>Grön såpa</t>
  </si>
  <si>
    <t>Spraypoleringsmedel</t>
  </si>
  <si>
    <t>Impregneringsmedel för moppar</t>
  </si>
  <si>
    <t>Fläckborttagningsmedel</t>
  </si>
  <si>
    <t>Skurkräm</t>
  </si>
  <si>
    <t>Vaskepolish</t>
  </si>
  <si>
    <t>Vaskevoks</t>
  </si>
  <si>
    <t>Grønnsåpe</t>
  </si>
  <si>
    <t>Spraypolish</t>
  </si>
  <si>
    <t>Grunnpolish</t>
  </si>
  <si>
    <t>Neutral all purpose cleaners and washing up liquids</t>
  </si>
  <si>
    <t>Cleaners for sanitary facilities (pH 6,5 – 11)</t>
  </si>
  <si>
    <t>Wash-and-shine floor cleaners</t>
  </si>
  <si>
    <t>Wash-and-wax floor cleaners</t>
  </si>
  <si>
    <t>Brown soap, soap based floor cleaners</t>
  </si>
  <si>
    <t>Cleaners for spray buffing</t>
  </si>
  <si>
    <t>Impregnants for mop cloth</t>
  </si>
  <si>
    <t>Stain removers</t>
  </si>
  <si>
    <t>Scouring creams</t>
  </si>
  <si>
    <t>Sealers, primers</t>
  </si>
  <si>
    <t>Floor finish</t>
  </si>
  <si>
    <t>Strippers</t>
  </si>
  <si>
    <t>Heavy-duty cleaners pH 9 – 14</t>
  </si>
  <si>
    <t>Surt sanitetsren­gøringsmiddel /Kalkbortagningsmiddel</t>
  </si>
  <si>
    <t>Gulvvoks</t>
  </si>
  <si>
    <t>Skumdemper</t>
  </si>
  <si>
    <t>Acid cleaner for sanitary facilities /Descaling product</t>
  </si>
  <si>
    <t>Floor wax</t>
  </si>
  <si>
    <t>Defoamers</t>
  </si>
  <si>
    <t>Flekkfjerningsmiddel</t>
  </si>
  <si>
    <t>Skumdempingsmidler</t>
  </si>
  <si>
    <t>Skumdämpare</t>
  </si>
  <si>
    <t xml:space="preserve">Grundpolish </t>
  </si>
  <si>
    <t xml:space="preserve">Gulvpolish </t>
  </si>
  <si>
    <t xml:space="preserve">Polish-/voks-fjerner </t>
  </si>
  <si>
    <t>Vær opmærksom at &lt; end 80% af kemikalier er miljømærkede</t>
  </si>
  <si>
    <t>Ja</t>
  </si>
  <si>
    <t>Nej</t>
  </si>
  <si>
    <t>N/A</t>
  </si>
  <si>
    <t>Yes</t>
  </si>
  <si>
    <t>No</t>
  </si>
  <si>
    <t>JA/Nej</t>
  </si>
  <si>
    <t>Vær opmærksom på, at O12 ikke er overholdt</t>
  </si>
  <si>
    <t>Link til dokumentation og beregning af brug af affaldsposer</t>
  </si>
  <si>
    <t>Posetype</t>
  </si>
  <si>
    <t>Antal pr. år</t>
  </si>
  <si>
    <r>
      <t>Miligram pr. m</t>
    </r>
    <r>
      <rPr>
        <vertAlign val="superscript"/>
        <sz val="10"/>
        <rFont val="Arial"/>
        <family val="2"/>
      </rPr>
      <t>2</t>
    </r>
  </si>
  <si>
    <t>Er alle krav på bilag 4 overholdt?</t>
  </si>
  <si>
    <t>Vær opmærksom på, at O6 ikke er overholdt</t>
  </si>
  <si>
    <t>Typer af rengøringsmiddel</t>
  </si>
  <si>
    <t>Be aware of O12 not obeyed</t>
  </si>
  <si>
    <t>Be aware of &lt; 80% of all chemicals are ecolabelled</t>
  </si>
  <si>
    <t>Link to documentation and calculation of usage of garbagebags</t>
  </si>
  <si>
    <t>Bagtype</t>
  </si>
  <si>
    <t>Number per year</t>
  </si>
  <si>
    <t>Miligram per m2</t>
  </si>
  <si>
    <t>Indsæt link til sikkerhedsdatablad (hvis ikke miljømærket)</t>
  </si>
  <si>
    <t>Insert link to safety data sheet (if product is not ecolabelled)</t>
  </si>
  <si>
    <t>Evt. link til erklæring fra kemikalieleverandør (hvis ikke miljømærket)</t>
  </si>
  <si>
    <t>Link to declaration from chemical supplier (if relevant and not ecolabelled)</t>
  </si>
  <si>
    <t>Bilag 4</t>
  </si>
  <si>
    <t>Appendix 4 from supplier or on list</t>
  </si>
  <si>
    <t>- Dokumentation af forbrug af poser til affald</t>
  </si>
  <si>
    <t>- Documentation related towaste bags</t>
  </si>
  <si>
    <t>Indtast data i de lyseblå felter for dokumentation og beregning af poser</t>
  </si>
  <si>
    <t>Please fill in data in the light blue fields for documentation and calculation for bags</t>
  </si>
  <si>
    <t>Beregnet vægt pr. år</t>
  </si>
  <si>
    <t>Point (P1):</t>
  </si>
  <si>
    <t>Points (P1):</t>
  </si>
  <si>
    <t>Point (P2):</t>
  </si>
  <si>
    <t>Points (P2):</t>
  </si>
  <si>
    <t>Point (P3):</t>
  </si>
  <si>
    <t>Points (P3):</t>
  </si>
  <si>
    <t>Poäng (P3):</t>
  </si>
  <si>
    <t>Poäng (P1):</t>
  </si>
  <si>
    <t>Poäng (P2):</t>
  </si>
  <si>
    <t>Point (P4):</t>
  </si>
  <si>
    <t>Points (P4):</t>
  </si>
  <si>
    <t>Poäng (P4):</t>
  </si>
  <si>
    <t>Maksimalt point (P3 el. P4):</t>
  </si>
  <si>
    <t>Max number of points (P3 or P4):</t>
  </si>
  <si>
    <t>Point (P5):</t>
  </si>
  <si>
    <t>Points (P5):</t>
  </si>
  <si>
    <t>Poäng (P5):</t>
  </si>
  <si>
    <t>Hvis I på samme kontrakt/hos samme kunde gør forskellige ting rent med forskellige frekvenser, så skriv dem ind på flere linjer.</t>
  </si>
  <si>
    <t>If you clean different thing with different frequencies on the same contract or at the same client, use seperate lines to indicate this.
Hvis I på samme kontrakt/hos samme kunde gør forskellige ting rent med forskellige frekvenser, så skriv dem ind på flere linjer.</t>
  </si>
  <si>
    <t>Biodiesel</t>
  </si>
  <si>
    <t>Be aware of the fact that 06 isn't fulfilled</t>
  </si>
  <si>
    <t>Internt miljømærket (eksl. gulvmidler):</t>
  </si>
  <si>
    <t>Link til dokumentation af rutiner:</t>
  </si>
  <si>
    <t>Link to documentation of routines:</t>
  </si>
  <si>
    <t>Service offered that is to be Nordic Ecolabelled:</t>
  </si>
  <si>
    <t>Tjenester, som tilbydes, der ikke er omfattet af Svanemærkets krav til rengøringstjenester:</t>
  </si>
  <si>
    <t>Services offeret that is not covered by the Nordic Ecolabel requirements:</t>
  </si>
  <si>
    <t>Type specialrengøring</t>
  </si>
  <si>
    <t>Type kunde</t>
  </si>
  <si>
    <t>Type spesialrengjøring</t>
  </si>
  <si>
    <t>Customer type</t>
  </si>
  <si>
    <t>Type facilitet/andet</t>
  </si>
  <si>
    <t>Type facility/annet</t>
  </si>
  <si>
    <t>Type of facility or others</t>
  </si>
  <si>
    <t>Årlig omsætning for den ikke-miljømærkede service:</t>
  </si>
  <si>
    <t>Annual turnover from the non-ecolabelled service:</t>
  </si>
  <si>
    <t>Antal ansatte totalt:</t>
  </si>
  <si>
    <t>Cirka antal ansatte, som bruger firmabil eller får kørselsgodtgørelse regelmæssigt:</t>
  </si>
  <si>
    <t>Årsværk i administration:</t>
  </si>
  <si>
    <t>Daglig leder/direktør:</t>
  </si>
  <si>
    <t>E-mail</t>
  </si>
  <si>
    <t>Kontaktperson til Nordisk Miljømærkning:</t>
  </si>
  <si>
    <t>Total number of employees:</t>
  </si>
  <si>
    <t>E-post</t>
  </si>
  <si>
    <t>Beskriv ændringer, som er blevet implentering inden for de seneste 12 måneder (som vil kunne påvirke opfyldelsen af kravene for Svanemærkning)</t>
  </si>
  <si>
    <t>Describe changes implemented within the last 12 months that can affect the ability to live up to the Nordic Ecolabel requirements</t>
  </si>
  <si>
    <t>Beskriv forandringer som blitt implementert under de seneste 12 månedene (som vil kunne påvirke oppfyllelsen av Svanemerkingskravene)</t>
  </si>
  <si>
    <t>Beskriv planlagte ændringer samt hvornår de forventes gennemført</t>
  </si>
  <si>
    <t>Describe planned changes and when they are scheduled for</t>
  </si>
  <si>
    <t>Beskriv planlagte forandringer, samt når de antas å utføres</t>
  </si>
  <si>
    <t>Internt referencenummer</t>
  </si>
  <si>
    <t>Internal reference number</t>
  </si>
  <si>
    <t>Kemikalier til brug ved eksternt vaskeri (udfyldes kun hvis vaskeri ikke er Svanemærket)</t>
  </si>
  <si>
    <t>Anvendt mængde for perioden (liter) - hvis ukendt, angiv da skabelonværdien</t>
  </si>
  <si>
    <t>Used volume for the period (litres) - if unknown type in the table value</t>
  </si>
  <si>
    <t>Plug-in hybridbiler opføres som to linjer i tabellen, hvor hver linje repræsenterer hver brændstoftype, og kørte km skrives kun på en linje.</t>
  </si>
  <si>
    <t>..\03 Documentation\c) Transportation (O11-O12, P3-P4)\Purchase routines</t>
  </si>
  <si>
    <t>Vær opmærksom på, at O7-O10 ikke er overholdt for kemikalier, hvor der er angivet et forbrug</t>
  </si>
  <si>
    <t>Be aware of the fact O7-O10 aren't fulfilled for chemicals where a used volume is stated</t>
  </si>
  <si>
    <t>Chemicals used at external laundry (only fill in if laundry is not awarded the Nordic Ecolabel)</t>
  </si>
  <si>
    <t>e) Ecolabelled products and services (Indkøb af miljømærkede produkter og tjenester)</t>
  </si>
  <si>
    <t>e) Ecolabelled products and services</t>
  </si>
  <si>
    <t>Til dokumentation og beregninger vedrørende indkøb af pointgivende miljømærkede produkter og tjenester.</t>
  </si>
  <si>
    <t>For documentation and calculations related to tho purchasing of ecolabelled products and services to obtain points.</t>
  </si>
  <si>
    <t>g) Ethical requirements (Etiske krav)</t>
  </si>
  <si>
    <t>g) Ethical requirements</t>
  </si>
  <si>
    <t>f) Cleaning quality (Rengøringskvalitet)</t>
  </si>
  <si>
    <t>f) Cleaning quality</t>
  </si>
  <si>
    <t>f) Cleaning quality (Rengjøringskvalitet)</t>
  </si>
  <si>
    <t>Tjeneste, som tilbydes, og som ønskes Svanemærket (f.eks. almindelig rengøring, vinduesvask eller gulvpleje):</t>
  </si>
  <si>
    <t>Markedsansvarlig:</t>
  </si>
  <si>
    <t>Marknadsansvarig:</t>
  </si>
  <si>
    <t>Market responsible:</t>
  </si>
  <si>
    <t>Opgaver, som udføres af underleverandøren:</t>
  </si>
  <si>
    <t>Tasks performed by the supplier:</t>
  </si>
  <si>
    <t>Vægt pr. pose [g] (hvis ukendt, så lad feltet være tomt)</t>
  </si>
  <si>
    <t>Weight per bag [g] (if unknown, leave the field empty)</t>
  </si>
  <si>
    <t>..\03 Documentation\d) Consumption of bags (P5)</t>
  </si>
  <si>
    <t>Svenska</t>
  </si>
  <si>
    <t>d) Consumption of bags (Forbrug af affaldsposer)</t>
  </si>
  <si>
    <t>d) Consumption of bags</t>
  </si>
  <si>
    <t>Angiv, om produkter er et sprayprodukt</t>
  </si>
  <si>
    <t>State if the product is a spray product</t>
  </si>
  <si>
    <t>Er spray</t>
  </si>
  <si>
    <t>Is a spray</t>
  </si>
  <si>
    <t>Hældes på sprayflasker</t>
  </si>
  <si>
    <t>Filled on spray bottles</t>
  </si>
  <si>
    <t>Spray</t>
  </si>
  <si>
    <t>Icelandic</t>
  </si>
  <si>
    <t>SENDT til oversættelse (før høring)</t>
  </si>
  <si>
    <t>Vaskemiddel, flydende</t>
  </si>
  <si>
    <t>Detergents, fluid</t>
  </si>
  <si>
    <t>Vaskemiddel, pulver</t>
  </si>
  <si>
    <t>Detergents, powder</t>
  </si>
  <si>
    <t>Indkøbt mængde for perioden (liter eller kg)</t>
  </si>
  <si>
    <t>Purchase volume for the period (litres or kg)</t>
  </si>
  <si>
    <t>Hvis de angivne kemikalier er i pulverform, angiv da mængden i kg. Hvis de er flydende, angives mængden i liter. Beregningsarket tager selv højde for konverteringen i beregningen.</t>
  </si>
  <si>
    <t>If the chemicals are powders, please state the amount in kilograms. If they are liquids, state the amount in litres. The calculation sheet will take the conversion into account in the calculations.</t>
  </si>
  <si>
    <t>Beregnet vægt pr. år [g]</t>
  </si>
  <si>
    <t>Calculated weight per year [g]</t>
  </si>
  <si>
    <t>Svansvottun á ræstingaþjónustu, Útg.3</t>
  </si>
  <si>
    <t>Gildir fyrir tímabil</t>
  </si>
  <si>
    <t>Frá</t>
  </si>
  <si>
    <t>Birgi efnavöru</t>
  </si>
  <si>
    <t>Vörumerki (fyrir vörur notaðar framvegis)</t>
  </si>
  <si>
    <t>Virkni</t>
  </si>
  <si>
    <t>Linkur fyrir öryggisblað (ef ekki umhverfismerkt)</t>
  </si>
  <si>
    <t>Linkur fyrir yfirlýsingu birgja (ef ekki umhverfismerkt)</t>
  </si>
  <si>
    <t>Norræna umhverfismerkið, innra eftirlit</t>
  </si>
  <si>
    <t>Umhverfismerkt (merkt með x)</t>
  </si>
  <si>
    <t>Athugasemd</t>
  </si>
  <si>
    <t>Viðauki 4</t>
  </si>
  <si>
    <t>Ábyrgðaraðili fyrir innkaup efnavöru</t>
  </si>
  <si>
    <t>Nafn</t>
  </si>
  <si>
    <t>Staða innan fyrirtækis</t>
  </si>
  <si>
    <t>Símanúmer</t>
  </si>
  <si>
    <t>Tölvupóstur</t>
  </si>
  <si>
    <t>Magn efnavöru á tímabilinu (lítrar)</t>
  </si>
  <si>
    <t>Leyfisnúmer fyrir umhverfismerki (tómt ef ekki umhverfismerkt)</t>
  </si>
  <si>
    <t>Tilvísunarnúmer (ust)</t>
  </si>
  <si>
    <t>- Inngangur</t>
  </si>
  <si>
    <t>- Yfirlit</t>
  </si>
  <si>
    <t>Nafn fyrirtækis</t>
  </si>
  <si>
    <t>Fjöldi starfsmanna fyrir umhverfisvottaða þjónustu (starfsgildi/ár)</t>
  </si>
  <si>
    <t>Stutt lýsing á starfsemi og þjónustu</t>
  </si>
  <si>
    <t>Stutt lýsing á hefðbundnum kúnnum fyrir umhverfisvottaða þjónustu</t>
  </si>
  <si>
    <t>Gluggaþvottur</t>
  </si>
  <si>
    <t>Svansvottaðir verktakar</t>
  </si>
  <si>
    <t>Verktakar án vottunar</t>
  </si>
  <si>
    <t>- Lýsing á fyrirtækinu, aðkeyptri þjónustu og birgjum</t>
  </si>
  <si>
    <t>Samtals</t>
  </si>
  <si>
    <t>Þér er velkomið að nota reiknivélina að neðan til að reikna út fermetrafjölda/ár</t>
  </si>
  <si>
    <t>Linkar á dæmi um samninga við viðskiptavini</t>
  </si>
  <si>
    <t>Nafn viðskiptavinar</t>
  </si>
  <si>
    <t>Hugsanlegt númer viðskiptavina (innanhús)</t>
  </si>
  <si>
    <t>Gólfflötur [m2]</t>
  </si>
  <si>
    <t>Að öðrum kosti - fjöldi ársverka</t>
  </si>
  <si>
    <t>Áætlaður gólfflötur á ári</t>
  </si>
  <si>
    <t>Áætlaður fermetrafjöldi</t>
  </si>
  <si>
    <t>m2/ári</t>
  </si>
  <si>
    <t>Danmörk:</t>
  </si>
  <si>
    <t xml:space="preserve">Ísland: </t>
  </si>
  <si>
    <t>Finnland:</t>
  </si>
  <si>
    <t>Noregur:</t>
  </si>
  <si>
    <t>Svíþjóð:</t>
  </si>
  <si>
    <t>01 Umsóknareyðublöð</t>
  </si>
  <si>
    <t>Inniheldur umsóknareyðublað til að fylla inn, prenta út, undirrita og vista aftur í möppuna</t>
  </si>
  <si>
    <t>02 Tékklistar og útreikningar</t>
  </si>
  <si>
    <t>Hér finnurðu töflureikninn sem hægt er að fylla inn. Þínir eigin útreikningar og önnur gögn vistast í möppu 03</t>
  </si>
  <si>
    <t>03 Gögn</t>
  </si>
  <si>
    <t>Þar sem öll viðeigandi skjöl eiga að vistast í undirmöppur</t>
  </si>
  <si>
    <t>a) Fjöldi fermetra sem eru þrifnir</t>
  </si>
  <si>
    <t>b) Efnavara</t>
  </si>
  <si>
    <t>Fyrir gögn sem tengast efnanotkun</t>
  </si>
  <si>
    <t>c) Samgöngur</t>
  </si>
  <si>
    <t>Fyrir gögn sem tengjast bílum og eldsneytisnotkun</t>
  </si>
  <si>
    <t>d) Pokanotkun</t>
  </si>
  <si>
    <t>Fyrir gögn sem tengjast notkun poka</t>
  </si>
  <si>
    <t>e) Umhverfismerkt innkaup</t>
  </si>
  <si>
    <t>Fyrir gögn og útreikninga á umhverfismerktum innkaupum</t>
  </si>
  <si>
    <t>f) Umhverfismerkt þjónusta</t>
  </si>
  <si>
    <t>Fyrir gögn og útreikninga á umhverfismerktri þjónustu</t>
  </si>
  <si>
    <t>f) Gæði þjónustunnar (gæði ræstinga)</t>
  </si>
  <si>
    <t>Fyrir gögn sem tengjast skriflegum verkleiðbeiningum og eftirfylgni á gæðum</t>
  </si>
  <si>
    <t>h) Gæðakerfi</t>
  </si>
  <si>
    <t>Fyrir gögn sem tengjast gæðakerfi</t>
  </si>
  <si>
    <t>g) Siðferðislegar kröfur</t>
  </si>
  <si>
    <t>Gögn sem sýna fram á að umsækjandi uppfylli siðferðislegar kröfur Svansins</t>
  </si>
  <si>
    <t>j) Starfsþjálfun</t>
  </si>
  <si>
    <t>Gögn sem varða þjálfun starfsfólks</t>
  </si>
  <si>
    <t>k) Birgjar</t>
  </si>
  <si>
    <t>Gögn um kröfur til birgja</t>
  </si>
  <si>
    <t>Nafn möppu og linkur í möppu</t>
  </si>
  <si>
    <t>Lýsing</t>
  </si>
  <si>
    <t>Árleg velta umhverfisvottaðrar þjónustu</t>
  </si>
  <si>
    <t>Gjaldmiðill</t>
  </si>
  <si>
    <t>Kennitala fyrirtækis</t>
  </si>
  <si>
    <t>Tengiliður fyrirtækis</t>
  </si>
  <si>
    <t>Eingöngu vinnnuafl (merktu með "x")</t>
  </si>
  <si>
    <t>Efnavara fyrir aðkeypta þvottaþjónustu tengda gluggaþvotti</t>
  </si>
  <si>
    <t>Lítrar á tímabilinu</t>
  </si>
  <si>
    <t>míkrólítrar/m2</t>
  </si>
  <si>
    <t>% umhverfismerkt</t>
  </si>
  <si>
    <t xml:space="preserve"> - Lýsing á samgöngum</t>
  </si>
  <si>
    <t>Tegund ökutækis</t>
  </si>
  <si>
    <t>Einkabíll</t>
  </si>
  <si>
    <t>Sendiferðabíll</t>
  </si>
  <si>
    <t>Vörubíll</t>
  </si>
  <si>
    <t>Létt bifhjól</t>
  </si>
  <si>
    <t>Mótórhjól</t>
  </si>
  <si>
    <t>Hjól</t>
  </si>
  <si>
    <t>Annað</t>
  </si>
  <si>
    <t>Merki</t>
  </si>
  <si>
    <t>Módel</t>
  </si>
  <si>
    <t>Tegund eldsneytis</t>
  </si>
  <si>
    <t>Bensín</t>
  </si>
  <si>
    <t>Dísel</t>
  </si>
  <si>
    <t>Etanól af lífrænum uppruna</t>
  </si>
  <si>
    <t>Vetni</t>
  </si>
  <si>
    <t>Rafmagn</t>
  </si>
  <si>
    <t>lítrar</t>
  </si>
  <si>
    <t>rúmmetrar</t>
  </si>
  <si>
    <t>EuroClass (linkur á gögn)</t>
  </si>
  <si>
    <t>Á ekki við (kröfur ná ekki til)</t>
  </si>
  <si>
    <t>Notað í</t>
  </si>
  <si>
    <t>Bílnúmer</t>
  </si>
  <si>
    <t>Eknir kílómetrar á tímabilinu</t>
  </si>
  <si>
    <t>Eldsneytisnotkun á tímabilinu (bensín/dísel-eq)</t>
  </si>
  <si>
    <t>EURO 5b (5 fyrir bensínbíla) eða betra (fyrir bíla sem krafan nær til)</t>
  </si>
  <si>
    <t>Hlutfall (fjöldi)</t>
  </si>
  <si>
    <t>Hlutfall (keyrðir km)</t>
  </si>
  <si>
    <t>Lítrar (bensín/dísel)/100km</t>
  </si>
  <si>
    <t>ml (bensín/dísel)/m2</t>
  </si>
  <si>
    <t>Skráning ökutækja sem notuð eru við gluggaþvott</t>
  </si>
  <si>
    <t>Eldsneytisnotkun á tímabilinu (lítrar) ef óþekkt, notast við töflugildi</t>
  </si>
  <si>
    <t>Magn þvotts fyrir tímabilið (kg)</t>
  </si>
  <si>
    <t>Leyfisnúmer ef vottað þvottahús (annars tómt)</t>
  </si>
  <si>
    <t>Aðkeypt þvottaþjónusta</t>
  </si>
  <si>
    <t>Reiknuð notkun, ef engar upplýsingar frá þvottahúsi (lítrar)</t>
  </si>
  <si>
    <t>Efnavara notuð af aðkeypti þvottaþjónustu (ef ekki umhverfismerkt)</t>
  </si>
  <si>
    <t>Efnanotkun aðkeyptrar þvottaþjónustu tengd gluggaþvotti</t>
  </si>
  <si>
    <t>Útreikningar tengdir efnanotkun</t>
  </si>
  <si>
    <t>Alhliða ræstiefni og uppþvottalögur</t>
  </si>
  <si>
    <t>Alkalísk hrensiefni (pH 9-14)</t>
  </si>
  <si>
    <t>Hlutlaust/alkalískt hreinsiefni fyrir hreinlætisaðstöðu (pH 6,5-11)</t>
  </si>
  <si>
    <t>Súr hreinsiefni fyrir hreinlætisaðstöðu (kísilhreinsir)</t>
  </si>
  <si>
    <t>Hreinsi- og glansefni fyrir gólf</t>
  </si>
  <si>
    <t>Hreinsi- og bónefni fyrir gólf</t>
  </si>
  <si>
    <t>Brúnsápa</t>
  </si>
  <si>
    <t xml:space="preserve">Fægiefni í brúsa </t>
  </si>
  <si>
    <t>Bleytiefni fyrir moppur</t>
  </si>
  <si>
    <t>Blettahreinsir</t>
  </si>
  <si>
    <t>Ræstikrem</t>
  </si>
  <si>
    <t>Bóngrunnur</t>
  </si>
  <si>
    <t>Gólfbón</t>
  </si>
  <si>
    <t>Gólfvax</t>
  </si>
  <si>
    <t>Bón/vaxleysar</t>
  </si>
  <si>
    <t>Athugið að &lt; 80% af allri efnavöru er umhverfismerkt</t>
  </si>
  <si>
    <t>Stig (P3)</t>
  </si>
  <si>
    <t>Hafa allar kröfur í Viðauka 4 verið uppfylltar?</t>
  </si>
  <si>
    <t>Já</t>
  </si>
  <si>
    <t>Nei</t>
  </si>
  <si>
    <t>Á ekki við</t>
  </si>
  <si>
    <t>ATH, krafa O12 ekki uppfyllt</t>
  </si>
  <si>
    <t>Linkur í gögn og útreikninga á pokanotkun</t>
  </si>
  <si>
    <t>Tegund af poka</t>
  </si>
  <si>
    <t>Fjöldi á ári</t>
  </si>
  <si>
    <t>Þyngd/poki (g) (ef ekki þekkt - tómt)</t>
  </si>
  <si>
    <t>Milligrömm á m2</t>
  </si>
  <si>
    <t>Athugaðu að O7-O10 eru ekki uppfylltar þar sem magn efnavöru kemur fram</t>
  </si>
  <si>
    <t>Athugaðu að O6 er ekki uppfyllt</t>
  </si>
  <si>
    <t xml:space="preserve"> - Gögn tengt sorppokanotkun</t>
  </si>
  <si>
    <t>Fylltu inn ljósbláa reiti fyrir upplýsingar og útreikninga fyrir pokanotkun</t>
  </si>
  <si>
    <t>Útreiknað magn á ári</t>
  </si>
  <si>
    <t>Stig (P1)</t>
  </si>
  <si>
    <t>Stig (P2)</t>
  </si>
  <si>
    <t>Stig (P4)</t>
  </si>
  <si>
    <t>Hágmark stiga (P3 eða P4)</t>
  </si>
  <si>
    <t>Stig (P5)</t>
  </si>
  <si>
    <t xml:space="preserve">Ef tíðni er mismunandi á mismunandi stöðum undir sama þjónustusamning, notaðu mismunandi línur fyrir hverja tíðni. </t>
  </si>
  <si>
    <t>Bíódísel</t>
  </si>
  <si>
    <t>Linkur í gögn tengdum vinnuferlum</t>
  </si>
  <si>
    <t>Þjónusta sem boðið er uppá en er ekki Svansmerkt</t>
  </si>
  <si>
    <t>Þjónusta sem boðið er uppá sem Svansvottunin nær ekki til</t>
  </si>
  <si>
    <t>Tegund af sérþrifum</t>
  </si>
  <si>
    <t>Tegund viðskiptavinar</t>
  </si>
  <si>
    <t>Tegund húsnæðis/annað</t>
  </si>
  <si>
    <t>Árleg velta fyrir þjónustu sem er ekki umhverfismerkt</t>
  </si>
  <si>
    <t>Fjöldi ársverka</t>
  </si>
  <si>
    <t>Fjöldi starfsmanna (u.þ.b.) sem notar fyrirtækjabíl eða fá reglulega greitt kílómetragjald</t>
  </si>
  <si>
    <t>Ársverk í stjórnsýslu/stjórnun</t>
  </si>
  <si>
    <t>Tengiliður við Svaninn</t>
  </si>
  <si>
    <t>Lýstu breytingum sem orðið hafa á síðustu 12 mánuðum sem gætu haft áhrif á vottun Svansins</t>
  </si>
  <si>
    <t>Lýstu breytingum sem liggja fyrir og hvenær farið verður í þær</t>
  </si>
  <si>
    <t>Plug-in hybrid bílar eru skráðir í tvær línur í töflunni, annars vegar rafmagn og hins vegar bensín</t>
  </si>
  <si>
    <t>Ábyrgur fyrir markaðssetningu</t>
  </si>
  <si>
    <t>Verk unnið af verktaka</t>
  </si>
  <si>
    <t>Taktu fram ef varan er sprey</t>
  </si>
  <si>
    <t>Er sprey</t>
  </si>
  <si>
    <t>Er fyllt á spreyflöskur</t>
  </si>
  <si>
    <t>Lýsing á fyrirtæki og þjónustu</t>
  </si>
  <si>
    <t>Þrifnir fermetrar</t>
  </si>
  <si>
    <t>Upplýsingar um efnavöru</t>
  </si>
  <si>
    <t>SENDT til oversættelse december (før lancering)</t>
  </si>
  <si>
    <t>?</t>
  </si>
  <si>
    <t>Drivstofforbruk i perioden (bensin/diesel-ekv.)</t>
  </si>
  <si>
    <t>Mengde forbrukt i perioden - hvis ukjent, benytt sjablongverdi</t>
  </si>
  <si>
    <t>Kjemikalier til bruk ved eksternt vaskeri (fylles ut kun hvis vaskeriet ikke er Svanemerket)</t>
  </si>
  <si>
    <t>Nøytralt universal­rengjøringsmiddel og håndoppvaskmiddel</t>
  </si>
  <si>
    <t>Alkalisk grovrengjøringsmiddel</t>
  </si>
  <si>
    <t>Nøytralt/alkalisk sanitærengjøringsmiddel</t>
  </si>
  <si>
    <t>Surt sanitærrengjøringsmiddel / Kalkfjerningsmiddel</t>
  </si>
  <si>
    <t>Impregneringsmiddel for mopper</t>
  </si>
  <si>
    <t>Skurekrem</t>
  </si>
  <si>
    <t>Polish-/voksfjerningmiddel</t>
  </si>
  <si>
    <t>Vær oppmerksom på at &lt;80% av kjemikaliene er miljømerket</t>
  </si>
  <si>
    <t>Poeng (P3):</t>
  </si>
  <si>
    <t>Er alle krav i bilag 4 overholdt?</t>
  </si>
  <si>
    <t>Vær oppmerksom på at O12 ikke er overholdt</t>
  </si>
  <si>
    <t>Lenke til dokumentasjon og beregning av avfallsposeforbruk</t>
  </si>
  <si>
    <t>Antall pr år</t>
  </si>
  <si>
    <t>Vekt pr pose (g) (hvis ukjent, la feltet stå åpent)</t>
  </si>
  <si>
    <t>Milligram pr m2</t>
  </si>
  <si>
    <t xml:space="preserve">Vær oppmerksom på at O7-O10 ikke er overholdt, hvor det er oppgitt forbruk </t>
  </si>
  <si>
    <t>Vær oppmerksom på at O6 ikke er overholdt</t>
  </si>
  <si>
    <t>Dokumentasjon av poseforbruk</t>
  </si>
  <si>
    <t>Legg inn data i de lyseblå feltene for dokumentasjon og beregning av poser</t>
  </si>
  <si>
    <t>Poeng (P1):</t>
  </si>
  <si>
    <t>Poeng (P2):</t>
  </si>
  <si>
    <t>Poeng (P4):</t>
  </si>
  <si>
    <t>Maksimalt antall poeng (P3 eller P4):</t>
  </si>
  <si>
    <t>Poeng (P5):</t>
  </si>
  <si>
    <t xml:space="preserve">Hvis dere rengjør ulike områder med forskjellig frekvens hos samme klient/ på samme kontrakt, oppgi dette på flere linjer. </t>
  </si>
  <si>
    <t>Lenke til dokumentasjon av rutiner:</t>
  </si>
  <si>
    <t>Tjeneste som tilbys og som ønskes svanemerket</t>
  </si>
  <si>
    <t>Tjeneste som ikke er omfattet av Svanemerkets krav til Rengjøringstjenester:</t>
  </si>
  <si>
    <t>Årlig omsetning av den ikke-miljømerkede tjeneste</t>
  </si>
  <si>
    <t>Antall ansatte totalt:</t>
  </si>
  <si>
    <t>Ca. antall ansatte som bruker firmabil eller får regelmessig kjøregodktgjørelse</t>
  </si>
  <si>
    <t>Årsverk i administrasjon:</t>
  </si>
  <si>
    <t>Daglig leder/ direktør:</t>
  </si>
  <si>
    <t xml:space="preserve">Kontaktperson for Nordisk Mijømerkning: </t>
  </si>
  <si>
    <t>Plug-in hybridbiler føres opp på to linjer i tabellen, hvor hver linje representerer drifstofftype, kjørte km skrives kun på en linje</t>
  </si>
  <si>
    <t>Oppgaver som utføres av underleverandøren:</t>
  </si>
  <si>
    <t>Oppgi om produktet er et sprayprodukt</t>
  </si>
  <si>
    <t>Helles over på sprayflaske</t>
  </si>
  <si>
    <t>- Heraf miljømærket (ekskl. gulvpleje):</t>
  </si>
  <si>
    <t>Miljømærket (ekskl. gulvplejemidler) brugt internt:</t>
  </si>
  <si>
    <t>Ecolabelled (excl. floorcare products), internal use:</t>
  </si>
  <si>
    <t>Are all requirements on appedix 4 fulfilled?</t>
  </si>
  <si>
    <t>Type of special cleaning</t>
  </si>
  <si>
    <t>Approximate number of employees who use company vehicles or on a regular basis get reimburcement for driving in own cars:</t>
  </si>
  <si>
    <t>Full-time equvivalents in administration:</t>
  </si>
  <si>
    <t>Manager/CEO:</t>
  </si>
  <si>
    <t>Contact person towards Nordic Ecolabelling:</t>
  </si>
  <si>
    <t>Plug-in hybrid cars is entered as two separate lines reprecenting each fuel type. Total driven km is enteredc on only one of the two lines.</t>
  </si>
  <si>
    <t>Svanenmärkning av städtjänster, version 3</t>
  </si>
  <si>
    <t>Fyll i uppgifter i de ljusblå fälten för dokumentation om beräkning av kemikalier</t>
  </si>
  <si>
    <t>Gäller perioden</t>
  </si>
  <si>
    <t>Från</t>
  </si>
  <si>
    <t>Till</t>
  </si>
  <si>
    <t xml:space="preserve">Kemikalier för städning och intern tvätt </t>
  </si>
  <si>
    <t xml:space="preserve">Kemikalier för intern tvätt </t>
  </si>
  <si>
    <t xml:space="preserve">Extern tvätteritjänst i samband med vanlig städning samt kemikalier som används </t>
  </si>
  <si>
    <t>Kemikalier för fönsterputsning och intern tvätt i samband med detta</t>
  </si>
  <si>
    <t>Nordisk Miljömärkning handläggarkontroll</t>
  </si>
  <si>
    <t>Säkerhetsdatablad</t>
  </si>
  <si>
    <t>Kontroll av miljömärkning (sätt ett ”x”)</t>
  </si>
  <si>
    <t>Bilaga 4</t>
  </si>
  <si>
    <t>Länk till inköpsstatistik för kemikalier</t>
  </si>
  <si>
    <t>Inköpsansvarig for kemikalier</t>
  </si>
  <si>
    <t>Namn</t>
  </si>
  <si>
    <t>Befattning</t>
  </si>
  <si>
    <t>E-postadress</t>
  </si>
  <si>
    <t>Licensnummer, om miljömärkt (annars ska fältet vara tomt)</t>
  </si>
  <si>
    <t>Internt referensnummer</t>
  </si>
  <si>
    <t>Företagsnamn</t>
  </si>
  <si>
    <t>Antal anställda inom den miljömärkta tjänsten</t>
  </si>
  <si>
    <t>Kort beskrivning av företaget och de tjänster som erbjuds:</t>
  </si>
  <si>
    <t>Kort beskrivning av de typiska kunder som använder Svanenmärkta tjänster</t>
  </si>
  <si>
    <t>Vanlig städning</t>
  </si>
  <si>
    <t>Fönsterputsning</t>
  </si>
  <si>
    <t>Svanenmärkta underleverantörer</t>
  </si>
  <si>
    <t xml:space="preserve">Underleverantörer som inte är Svanenmärkta </t>
  </si>
  <si>
    <t>- Beskrivning av företaget, de tjänster som levereras samt underleverantörer</t>
  </si>
  <si>
    <t xml:space="preserve">Du kan använda kalkylatorn nedan för att räkna ut antalet städade kvadratmeter per år. </t>
  </si>
  <si>
    <t>Alternativt kan du göra din egen beräkning och länka till den här:</t>
  </si>
  <si>
    <t>Länk till kontraktexempel:</t>
  </si>
  <si>
    <t>Kundens namn</t>
  </si>
  <si>
    <t>Ev. internt kundnummer</t>
  </si>
  <si>
    <t>Antal gånger/år</t>
  </si>
  <si>
    <t>Alternativt antal årsarbeten</t>
  </si>
  <si>
    <t>Beräknad areal/år</t>
  </si>
  <si>
    <t>Beräknat antal m2</t>
  </si>
  <si>
    <t>Vid egen, separat beräkning - ange resultatet:</t>
  </si>
  <si>
    <t>01 Application forms (ansökningsformulär)</t>
  </si>
  <si>
    <t>Innehåller ansökningsformulär som ska fyllas i, skrivas ut, undertecknas och läggas tillbaka i mappen</t>
  </si>
  <si>
    <t>02 Checklists and calculations (Checklistor och beräkningar)</t>
  </si>
  <si>
    <t>Innehåller detta kalkylark att fylla i. Övriga beräkningar och dokumentation laddas upp i mapp 03.</t>
  </si>
  <si>
    <t>Var all relevant dokumentation laddas upp i relevanta undermappar:</t>
  </si>
  <si>
    <t>a) m2 cleaning (städad areal)</t>
  </si>
  <si>
    <t>För dokumentation om beräkningen av städad areal per år.</t>
  </si>
  <si>
    <t>För dokumentation om användning av kemikalier</t>
  </si>
  <si>
    <t>För dokumentation om bilar/fordon och förbrukning av drivmedel</t>
  </si>
  <si>
    <t>d) Consumption of bags (Förbrukning av soppåsar)</t>
  </si>
  <si>
    <t>För dokumentation och beräkningar om förbrukning av soppåsar.</t>
  </si>
  <si>
    <t>e) Ecolabelled products and services (Inköp av miljömärkta produkter och tjänster)</t>
  </si>
  <si>
    <t>För dokumentation och beräkningar som gäller inköp av poänggivande miljömärkta produkter och tjänster.</t>
  </si>
  <si>
    <t>f) Ecolabelled services (Inköp av miljömärkta tjänster)</t>
  </si>
  <si>
    <t>För dokumentation och beräkningar som gäller inköp av poänggivande miljömärkta tjänster.</t>
  </si>
  <si>
    <t>f) Cleaning quality (Städkvalitet)</t>
  </si>
  <si>
    <t>För dokumentation som gäller skriftliga arbetsinstruktioner och uppföljning av städkvalitet.</t>
  </si>
  <si>
    <t>h) Quality management (Kvalitetsstyrning)</t>
  </si>
  <si>
    <t>För dokumentation om kvalitetsstyrning.</t>
  </si>
  <si>
    <t>g) Ethical requirements (Etiska krav)</t>
  </si>
  <si>
    <t>För dokumentation som visar att den sökande uppfyller Svanens etiska krav.</t>
  </si>
  <si>
    <t>j) Training of staff (Utbildning av personal)</t>
  </si>
  <si>
    <t>För dokumentation om planer på utbildning av personal.</t>
  </si>
  <si>
    <t>k) Sub-contractors (Underleverantörer)</t>
  </si>
  <si>
    <t>För dokumentation som gäller hur underleverantörer uppfyller kraven.</t>
  </si>
  <si>
    <t>Mappens namn och länk till mapp</t>
  </si>
  <si>
    <t>Beskrivning</t>
  </si>
  <si>
    <t>Årlig omsättning för den miljömärkta tjänsten</t>
  </si>
  <si>
    <t>Underleverantörer, vanlig städning</t>
  </si>
  <si>
    <t>Underleverantörer, fönsterputsning</t>
  </si>
  <si>
    <t>Registreringsnummer (VAT-nummer)</t>
  </si>
  <si>
    <t>Årlig omsättning av tjänst som utförs av underleverantören</t>
  </si>
  <si>
    <t>Länk till rutiner som ska säkerställa att krav på dosering uppfylls och att doseringsanordningar finns tillgängliga</t>
  </si>
  <si>
    <t>Kemikalier för extern tvätteritjänst vid fönsterputsning</t>
  </si>
  <si>
    <t>Liter för perioden</t>
  </si>
  <si>
    <t>% miljömärkt:</t>
  </si>
  <si>
    <t>% miljömärkt &gt; 25 mikroliter/m2:</t>
  </si>
  <si>
    <t>Uppgifter om fordon som används vid vanlig städning</t>
  </si>
  <si>
    <t>Biltyp (frivilligt)</t>
  </si>
  <si>
    <t>Transportbil</t>
  </si>
  <si>
    <t>Annat</t>
  </si>
  <si>
    <t>Märke (frivilligt)</t>
  </si>
  <si>
    <t>Modell (frivilligt)</t>
  </si>
  <si>
    <t>Bränsletyp</t>
  </si>
  <si>
    <t>Bensin</t>
  </si>
  <si>
    <t>Vätgas</t>
  </si>
  <si>
    <t>Euro-klass + länk till dokumentation</t>
  </si>
  <si>
    <t>Inte relevant (omfattas inte av krav)</t>
  </si>
  <si>
    <t>6 eller bättre</t>
  </si>
  <si>
    <t xml:space="preserve">Används till (frivilligt) </t>
  </si>
  <si>
    <t xml:space="preserve">Förbrukning av drivmedel under perioden </t>
  </si>
  <si>
    <t>EURO 5b (5 for bensinbilar) eller bättre (för bilar som omfattas av kravet)</t>
  </si>
  <si>
    <t>Andel (körsträcka)</t>
  </si>
  <si>
    <t>Liter (bensin/diesel)/100 km</t>
  </si>
  <si>
    <t>Uppgifter om fordon som används vid fönsterputsning</t>
  </si>
  <si>
    <t>Använd volym för perioden (liter) - om okänt, ange schablonvärde</t>
  </si>
  <si>
    <t>Tvättad mängd under perioden (kg)</t>
  </si>
  <si>
    <t>Licensnummer i det fall tvätteritjänsten är Svanenmärkt (om inte, låt fältet vara tomt)</t>
  </si>
  <si>
    <t>Externa tvätteritjänster</t>
  </si>
  <si>
    <t>Beräknad förbrukning (schablonvärde), om inga förbrukningsuppgifter finns (liter)</t>
  </si>
  <si>
    <t>Kemikalier som används vid extern tvätteritjänst (fylls endast i om tvätteritjänsten inte är Svanenmärkt)</t>
  </si>
  <si>
    <t xml:space="preserve">Extern tvätteritjänst när det gäller fönsterputsning och kemikalier som används </t>
  </si>
  <si>
    <t>Beräkningar som gäller förbrukning av kemikalier</t>
  </si>
  <si>
    <t>Surt sanitetsrengöringsmedel /Kalkborttagningsmedel</t>
  </si>
  <si>
    <t xml:space="preserve">Golvpolish </t>
  </si>
  <si>
    <t>Golvvax</t>
  </si>
  <si>
    <t xml:space="preserve">Polish-/vaxborttagningsmedel </t>
  </si>
  <si>
    <t>Observera att &lt; än 80 % av kemikalierna är miljömärkta</t>
  </si>
  <si>
    <t>Är alla krav i bilaga 4 uppfyllda?</t>
  </si>
  <si>
    <t>Var uppmärksam på att O12 inte är uppfyllt</t>
  </si>
  <si>
    <t>Länk till dokumentation och beräkning av förbrukning av soppåsar</t>
  </si>
  <si>
    <t>Påstyp</t>
  </si>
  <si>
    <t>Antal per år</t>
  </si>
  <si>
    <t>Vikt per påse [g] (om okänt, låt fältet vara tomt)</t>
  </si>
  <si>
    <t>Milligram per m2</t>
  </si>
  <si>
    <t>Var uppmärksam på att O7-O10 inte är uppfyllda för kemikalier där förbrukning är angivet</t>
  </si>
  <si>
    <t>Var uppmärksam på att O6 inte är uppfyllt</t>
  </si>
  <si>
    <t>Fyll i uppgifter i de ljusblå fälten för dokumentation om beräkning av påsar</t>
  </si>
  <si>
    <t>Maximalt antal poäng (P3 el. P4):</t>
  </si>
  <si>
    <t>Om ni under samma kontrakt/hos samma kund utför olika städtjänster olika regelbundet ska flera rader användas.</t>
  </si>
  <si>
    <t>Länk till dokumentation om rutiner:</t>
  </si>
  <si>
    <t>Erbjudna tjänster som önskas Svanenmärkas (t.ex. vanlig städning, fönsterputsning eller golvvård):</t>
  </si>
  <si>
    <t>Erbjudna tjänster som inte omfattas av Svanmärkets krav gällande städtjänster:</t>
  </si>
  <si>
    <t>Typ av specialstädning</t>
  </si>
  <si>
    <t>Typ av kund</t>
  </si>
  <si>
    <t>Typ av facilitet/annat</t>
  </si>
  <si>
    <t>Årlig omsättning för icke miljömärkta tjänster:</t>
  </si>
  <si>
    <t xml:space="preserve">Totalt antal anställda på företaget: </t>
  </si>
  <si>
    <t>Ungefärligt antal anställda inom administration:</t>
  </si>
  <si>
    <t>Verkställande direktör:</t>
  </si>
  <si>
    <t>Kontaktperson för Nordisk Miljömärkning:</t>
  </si>
  <si>
    <t>Beskriv ändringar som har införts under de senaste 12 månaderna (som kan påverka de krav som krävs för Svanenmärkning)</t>
  </si>
  <si>
    <t>Beskriv planerade ändringar samt när de förväntas genomföras</t>
  </si>
  <si>
    <t>Plug in-hybridbilar läggs in på två rader i tabellen, en rad för respektive bränsletyp, medan körsträcka enbart skrivs på en rad.</t>
  </si>
  <si>
    <t>Uppgifter som utförs av underleverantören:</t>
  </si>
  <si>
    <t>Ange om produkten är en sprayprodukt</t>
  </si>
  <si>
    <t>Är en sprayprodukt</t>
  </si>
  <si>
    <t>Hälls på sprayflaskor</t>
  </si>
  <si>
    <t>Beskrivning av företag och tjänst</t>
  </si>
  <si>
    <t>Städade kvadratmeter</t>
  </si>
  <si>
    <t>Sendt til oversættelse 22-12-2016</t>
  </si>
  <si>
    <t>Inköpt mängd för perioden (liter eller kg)</t>
  </si>
  <si>
    <t xml:space="preserve">Tvättmedel (flytande) </t>
  </si>
  <si>
    <t>Beräknad vikt per år [g]</t>
  </si>
  <si>
    <t xml:space="preserve">Tvättmedel, pulver </t>
  </si>
  <si>
    <t xml:space="preserve">Om kemikalien är i pulverform, ange mängden i kilo. Om den är flytandeform, ange mängden i liter. Beräkningsarket kommer att göra de nödvändiga omräkningarna. </t>
  </si>
  <si>
    <t>joutsen@ecolabel.fi</t>
  </si>
  <si>
    <t>Innkjøpt mengde for perioden (liter eller kg)</t>
  </si>
  <si>
    <t>Tekstilvaskemiddel, flytende</t>
  </si>
  <si>
    <t>Beregnet vekt pr år [g]</t>
  </si>
  <si>
    <t>Tekstilvaskemiddel, pulver</t>
  </si>
  <si>
    <t xml:space="preserve">Hvis de angitte kjemikalier er I pulverform, angi da mengden i kg. Hvis de er flytende, angis mengden i liter. Regnearket tar selv høyde for omregningen. </t>
  </si>
  <si>
    <t>Dokumentation om kemikalieförbrukning</t>
  </si>
  <si>
    <t>Kemikalietillverkare</t>
  </si>
  <si>
    <t>Handelsnamn (produkter ni använder idag och framöver)</t>
  </si>
  <si>
    <t>Handelsnamn på produkter som brukats under året men nu bytts ut/tagits bort</t>
  </si>
  <si>
    <t>Ev. Infoga länk till säkerhetsdatablad (om inte miljömärkt)</t>
  </si>
  <si>
    <t>.</t>
  </si>
  <si>
    <t>Introduktion</t>
  </si>
  <si>
    <t xml:space="preserve">Detta Beräkningsark används tillsammans med mappstukturen för att strukturera och dokumentera att Svanens krav uppfylls i samband med ansökan om Svanenmärkning för produktgruppen ”076 städtjänster”. 
Välj önskat språk ovan.
Mappstrukturen kan laddas ned från miljömärkningsorganisationens nationella hemsidor som zipfil och packas upp lokalt för att strukturera dokumentationen. När du är klar ska du packa samman mappstrukturen i en zipfil och e-posta den till det miljösekretariat där du vill ansöka. </t>
  </si>
  <si>
    <t>Beräkning av städade kvadratmeter (vanlig städning)</t>
  </si>
  <si>
    <t>Levererar endast arbetskraft (sätt ”x”)</t>
  </si>
  <si>
    <t>Beräkningar som gäller transport</t>
  </si>
  <si>
    <t>1</t>
  </si>
  <si>
    <t>2</t>
  </si>
  <si>
    <t>3</t>
  </si>
  <si>
    <t>4</t>
  </si>
  <si>
    <t>Regnr (frivilligt)</t>
  </si>
  <si>
    <t xml:space="preserve">Körsträcka under perioden (om ni valt alt A under O12). </t>
  </si>
  <si>
    <t>Dokumentation om förbrukning av påsar</t>
  </si>
  <si>
    <t>Ungefärligt antal anställda på miljömärkta tjänsten som använder företagsbil eller regelbundet får reseersättning:</t>
  </si>
  <si>
    <t>Överblick</t>
  </si>
  <si>
    <t>..\03 Documentation\b) Chemicals (O3-O10, P1-P2)\Purchase statistics for chemicals</t>
  </si>
  <si>
    <t>..\03 Documentation\b) Chemicals (O3-O10, P1-P2)\Dosage routines</t>
  </si>
  <si>
    <t>d) Forbruk av avfallsposer</t>
  </si>
  <si>
    <t>Suomi</t>
  </si>
  <si>
    <t>Joutsenmerkin kriteerit - Siivouspalvelut, versio 3.0</t>
  </si>
  <si>
    <t>Dokumentaatio kemikaalien käytöstä</t>
  </si>
  <si>
    <t>Täytä harmaisiin kenttiin kemikaaleihin liittyvä dokumentaatio ja laskelmat</t>
  </si>
  <si>
    <t>Ajankohta</t>
  </si>
  <si>
    <t>Mistä</t>
  </si>
  <si>
    <t>Mihin</t>
  </si>
  <si>
    <t>Kemikaalit siivouksessa ja yrityksen omassa pesulassa</t>
  </si>
  <si>
    <t>Kemikaalit yrityksen omassa pesulassa</t>
  </si>
  <si>
    <t>Ulkopuolinen pesula tavallisen siivouksen yhteydessä sekä siellä käytettävät kemikaalit</t>
  </si>
  <si>
    <t>Ikkunanpesussa ja omassa pesulassa käytettävät kemikaalit</t>
  </si>
  <si>
    <t>Kemikaalintoimittaja</t>
  </si>
  <si>
    <t>Kauppanimi (jatkossa käytettävät tuotteet)</t>
  </si>
  <si>
    <t xml:space="preserve">Korvaava aine </t>
  </si>
  <si>
    <t>Toiminta</t>
  </si>
  <si>
    <t>Lisää linkki käyttöturvallisuustiedotteeseen (jos tuote ei ole ympäristömerkitty)</t>
  </si>
  <si>
    <t>Linkki kemikaalintoimittajan ilmoitukseen (jos tuote ei ole ympäristömerkitty)</t>
  </si>
  <si>
    <t>Pohjoismaisen ympäristömerkinnän sisäinen tarkastus</t>
  </si>
  <si>
    <t>Käyttöturvallisuustiedote</t>
  </si>
  <si>
    <t>Ympäristömerkitty (merkitse X)</t>
  </si>
  <si>
    <t>Kommentit</t>
  </si>
  <si>
    <t>Liite 4</t>
  </si>
  <si>
    <t>Linkki kemikaalien osotilastoihin</t>
  </si>
  <si>
    <t>Kemikaalien ostovastaava</t>
  </si>
  <si>
    <t>Nimi</t>
  </si>
  <si>
    <t>Titteli</t>
  </si>
  <si>
    <t>Puhelin</t>
  </si>
  <si>
    <t>Sähköpostiosoite</t>
  </si>
  <si>
    <t>Ajanjaksolla ostettu määrä (litra tai kilo)</t>
  </si>
  <si>
    <t>Lupanumero,  jos ympäristömerkitty (muuten kohta jätetään tyhjäksi)</t>
  </si>
  <si>
    <t>Sisäinen viitenumero</t>
  </si>
  <si>
    <t xml:space="preserve">Tämä laskentataulukko ja siihen liittyvät tiedostot on tarkoitettu Joutsenmerkin hakemiseen ja vaatimusten dokumentointiin.   
Valitse kieli (suomi) ylhäällä oikealla.  
Kaikki  tiedostot  voi ladata Ympäristömerkinnän kansallisilta kotisivuilta  zipattuna tiedostona. Tiedosto siiretään omalle levyasemalle, jotta sitä voi käyttää dokumentaation koostamiseen. 
Kun dokumentaatio on tehty valmiiksi ja tuotu takaisin tähän laskentataulukkoon, niin zippaa tiedostot ja lähetä ne Ympäristömerkintään. 
</t>
  </si>
  <si>
    <t>Yrityksen nimi</t>
  </si>
  <si>
    <t>Työntekijöiden lukumäärä ympäristömerkityssä palvelussa</t>
  </si>
  <si>
    <t>Lyhyt kuvaus yrityksestä ja sen tarjoamista palveluista:</t>
  </si>
  <si>
    <t xml:space="preserve">Lyhyt kuvaus Joutsenmerkittyjä palveluja käyttävistä asiakkaista: </t>
  </si>
  <si>
    <t>Tavallinen siivouspalvelu</t>
  </si>
  <si>
    <t xml:space="preserve">Ikkunanpesu </t>
  </si>
  <si>
    <t>Joutsenmerkityt alilhankkijat</t>
  </si>
  <si>
    <t>Ei-Joutsenmerkityt alihankkijat</t>
  </si>
  <si>
    <t xml:space="preserve">Kuvaus yrityksestä, toimitettavat palvelut sekä alihankkijat </t>
  </si>
  <si>
    <t>Yhteensä</t>
  </si>
  <si>
    <t>Siivottujen neliömetrien laskenta (tavallinen siivous)</t>
  </si>
  <si>
    <t>Käytä taulukkoa apuna laskemisessa</t>
  </si>
  <si>
    <t xml:space="preserve">Vaihtoehtoisesti voit tehdä oman laskennan ja linkittää se tähän: </t>
  </si>
  <si>
    <t>Linkki esimerkkisopimukseen:</t>
  </si>
  <si>
    <t>Asiakkaan nimi</t>
  </si>
  <si>
    <t>Mahdollinen sisäinen asiakasnumero (ei pakollinen)</t>
  </si>
  <si>
    <t>Pinta-ala [m2]</t>
  </si>
  <si>
    <t>Kertoja/vuosi</t>
  </si>
  <si>
    <t>Vaihtoehtoisesti henkilötyövuosien lukumäärä</t>
  </si>
  <si>
    <t>Laskettu pinta-ala/vuosi</t>
  </si>
  <si>
    <t>Laskettu määrä m2</t>
  </si>
  <si>
    <t>Jos oma erillinen laskenta - lisää tulos:</t>
  </si>
  <si>
    <t>m2/vuosi</t>
  </si>
  <si>
    <t>Tanska:</t>
  </si>
  <si>
    <t>Islanti:</t>
  </si>
  <si>
    <t>Suomi:</t>
  </si>
  <si>
    <t>Norja:</t>
  </si>
  <si>
    <t>Ruotsi:</t>
  </si>
  <si>
    <t>O1 Application forms (Hakemuslomakkeet)</t>
  </si>
  <si>
    <t>Sisältää hakemuslomakkeen, joka on täytettävä tulostettava, allekirjoitettava ja lisättävä takaisin tiedostoon.</t>
  </si>
  <si>
    <t>O2 Checklists and calculations (Tarkastuslistat ja laskelmat)</t>
  </si>
  <si>
    <t>Sisältää täytettävän taulukkolaskennan. Omat laskennat ja muu dokumentaatiot tiedostoon O3.</t>
  </si>
  <si>
    <t>O3 Dokumentation (Dokumentaatio)</t>
  </si>
  <si>
    <t xml:space="preserve">Kaikki asiaan liittyvät dokumentit ladataan alatiedostoihin: </t>
  </si>
  <si>
    <t>a) m2 cleaning (siivottu pinta-ala)</t>
  </si>
  <si>
    <t>Vuosittain siivotun pinta-alan laskennan dokumentointiin</t>
  </si>
  <si>
    <t>b) Chemicals (Kemikaalit)</t>
  </si>
  <si>
    <t>Käytettäviin kemikaaleihin liittyvä dokumentaatio</t>
  </si>
  <si>
    <t>c) Transportation (Kuljetukset)</t>
  </si>
  <si>
    <t>Autoihin/ajoneuvoihin sekä käytettäviin polttoaineisiin liittyvä dokumentointi</t>
  </si>
  <si>
    <t>d) Consumption of bags (Jätepussien kulutus)</t>
  </si>
  <si>
    <t>Jätepussien kulutukseen liittyvä dokumentaatio ja laskenta</t>
  </si>
  <si>
    <t>e)  Ecolabelled products and services (Ympäristömerkityt tuotteet ja palvelut)</t>
  </si>
  <si>
    <t>Ostettujen ympäristömerkittyjen tuotteiden ja palveluiden pisteisiin oikeuttava dokumentaatio ja laskenta</t>
  </si>
  <si>
    <t>f) Ecolabelled services (Ostetut ympäristömerkityt palvelut)</t>
  </si>
  <si>
    <t xml:space="preserve">Ostettujen ympäristömerkittyjen palveluiden pisteisiin oikeuttava dokumentaatio ja laskenta </t>
  </si>
  <si>
    <t>f) Cleaning quality (Siivouksen laatu)</t>
  </si>
  <si>
    <t>Kirjallisten työohjeiden ja siivouksen laadun dokumentaatio</t>
  </si>
  <si>
    <t>h) Quality management (Laadunhallinta)</t>
  </si>
  <si>
    <t>Laadunhallinnan dokumentaatio</t>
  </si>
  <si>
    <t>g) Ethical requirements (Eettiset vaatimukset)</t>
  </si>
  <si>
    <t>Dokumentaatio, joka osoittaa hakijan täyttävän Joutsenmerkin eettiset vaatimukset</t>
  </si>
  <si>
    <t>j) Training of staff (Henkilöstön koulutus)</t>
  </si>
  <si>
    <t>Dokumentaatio henkilöstön koulutuksesta ja sen suunnittelusta</t>
  </si>
  <si>
    <t>k) Sub-contractors (Alihankkijat)</t>
  </si>
  <si>
    <t xml:space="preserve">Alihankkijoille asetettuihin vaatimuksiin liittyvä dokumentaatio </t>
  </si>
  <si>
    <t>Tiedoston nimi ja linkki tiedostoon</t>
  </si>
  <si>
    <t xml:space="preserve">Kuvaus  </t>
  </si>
  <si>
    <t>Ympäristömerkityn palvelun vuosittainen liikevaihto</t>
  </si>
  <si>
    <t>Valuutta</t>
  </si>
  <si>
    <t>Alihankkijat, tavallinen siivous</t>
  </si>
  <si>
    <t>Alihankkijat, ikkunanpesu</t>
  </si>
  <si>
    <t>LY-numero</t>
  </si>
  <si>
    <t>Yhteyshenkilö</t>
  </si>
  <si>
    <t>Ainoastaan työntekijät (merkitse "X")</t>
  </si>
  <si>
    <t>Alihankkijan palveluiden vuosittainen liikevaihto</t>
  </si>
  <si>
    <t>Linkki menetelmiin, joilla taataan oikea annostelu ja annostelulaitteistojen saatavuus:</t>
  </si>
  <si>
    <t>Ulkoisen pesulapalvelun kemikaalit liittyen ikkunanpesuun</t>
  </si>
  <si>
    <t>Litrat ajanjaksolla</t>
  </si>
  <si>
    <t>Mikrolitraa/m2</t>
  </si>
  <si>
    <t>% ympäristömerkittyä</t>
  </si>
  <si>
    <t>% ympäristömerkittyä &gt; 25 mikrolitraa/m2:</t>
  </si>
  <si>
    <t>Kuljetusten laskelmat</t>
  </si>
  <si>
    <t>Tavallisessa siivouksessa käytettävät ajoneuvot</t>
  </si>
  <si>
    <t>Ajoneuvotyyppi (vapaaehtoinen)</t>
  </si>
  <si>
    <t>Henkilöauto</t>
  </si>
  <si>
    <t>Pakettiauto</t>
  </si>
  <si>
    <t>Kuorma-auto</t>
  </si>
  <si>
    <t>Mopo</t>
  </si>
  <si>
    <t>Moottoripyörä</t>
  </si>
  <si>
    <t>Polkupyörä</t>
  </si>
  <si>
    <t>Muu</t>
  </si>
  <si>
    <t>Merkki (vapaaehtoinen)</t>
  </si>
  <si>
    <t>Malli (vapaaehtoinen)</t>
  </si>
  <si>
    <t>Polttoaine</t>
  </si>
  <si>
    <t>Bensiini</t>
  </si>
  <si>
    <t>Bioetanoli</t>
  </si>
  <si>
    <t>Vetykaasu</t>
  </si>
  <si>
    <t xml:space="preserve">Sähkö </t>
  </si>
  <si>
    <t>litra</t>
  </si>
  <si>
    <t>kuutiometri</t>
  </si>
  <si>
    <t>Euro-luokka + linkki dokumentaatioon</t>
  </si>
  <si>
    <t>Ei olennaista (ei sisälly vaatimukseen)</t>
  </si>
  <si>
    <t>5 (bensiini)</t>
  </si>
  <si>
    <t>6 tai parempi</t>
  </si>
  <si>
    <t>Käytetään (vapaaehtoinen)</t>
  </si>
  <si>
    <t>Rekisterinumero</t>
  </si>
  <si>
    <t>Ajanjaksolla ajetut kilometrit</t>
  </si>
  <si>
    <t xml:space="preserve">Ajanjaksolla kulutettu polttoaine </t>
  </si>
  <si>
    <t>EURO 5b (5 bensiinikäyttöiset autot) tai parempi (vaatimukseen sisältyvät ajoneuvot)</t>
  </si>
  <si>
    <t>Osuus (määrä)</t>
  </si>
  <si>
    <t>Osuus (ajetut matkat)</t>
  </si>
  <si>
    <t>Litraa (bensiini/diesel)/100 km</t>
  </si>
  <si>
    <t>ml (bensiini/diesel)/m2</t>
  </si>
  <si>
    <t>Ikkunanpesun yhteydessä käytettävät ajoneuvot</t>
  </si>
  <si>
    <t>Ajanjaksolla käytetty määrä (litraa) - jos ei tietoa, niin anna vakioarvo</t>
  </si>
  <si>
    <t>Ajanjaksolla pestyt pyykit (kg)</t>
  </si>
  <si>
    <t>Joutsenmerkityn pesulapalvelun lupanumero (jos ei, niin jätä kenttä tyhjäksi)</t>
  </si>
  <si>
    <t>Ulkopuoliset pesulapalvelut</t>
  </si>
  <si>
    <t>Laskettu kulutus (vakioarvo), jos ei tietoa pestyjen pyykkien kiloista</t>
  </si>
  <si>
    <t>Ulkoisessa pesulapalvelussa käytettävät kemikaalit (täytetään vain jos pesulapalvelu ei ole Joutsenmerkitty)</t>
  </si>
  <si>
    <t>Ulkoinen pesulapalvelu liittyen ikkunanpesuun ja siinä käytettäviin kemikaaleihin</t>
  </si>
  <si>
    <t xml:space="preserve">Kemikaalien käytön laskelmat </t>
  </si>
  <si>
    <t>Yleispuhdistusaineet ja käsiastianpesuaineet</t>
  </si>
  <si>
    <t>Emäksiset ja vahvasti emäksiset puhdistusaineet (pH 9 - 14)</t>
  </si>
  <si>
    <t>Saniteettitilojen puhdistusaineet (pH 6,5 - 11)</t>
  </si>
  <si>
    <t>Happamat saniteettitilojen puhdistusaineet ja kalkinpoistoaineet</t>
  </si>
  <si>
    <t>Lattianhoitoaineet, ei vahaa sisältävät</t>
  </si>
  <si>
    <t>Polymeeria ja vahaa sisältävät lattianhoitoaineet</t>
  </si>
  <si>
    <t>Saippuapohjaiset puhdistusaineet</t>
  </si>
  <si>
    <t xml:space="preserve">Spraypuhdistusaineet </t>
  </si>
  <si>
    <t>Moppien kyllästysaineet</t>
  </si>
  <si>
    <t>Pyykinpesuaineet (nestemäiset)</t>
  </si>
  <si>
    <t>Tahranpoistoaineet</t>
  </si>
  <si>
    <t>Hankausaineet</t>
  </si>
  <si>
    <t>Pohjustusvahat</t>
  </si>
  <si>
    <t>Lattiavahat</t>
  </si>
  <si>
    <t>Vahanpoistoaineet</t>
  </si>
  <si>
    <t>Vaahdonestoaineet</t>
  </si>
  <si>
    <t>Huomaa, että &lt; 80 % kemikaaleista on ympäristömerkittyjä</t>
  </si>
  <si>
    <t>Pisteet (P3):</t>
  </si>
  <si>
    <t>Täyttyvätkö kaikki liitteen 4 vaatimukset?</t>
  </si>
  <si>
    <t>Kyllä</t>
  </si>
  <si>
    <t xml:space="preserve">Ei  </t>
  </si>
  <si>
    <t>Huomaa, että O12 ei ole täyttynyt</t>
  </si>
  <si>
    <t xml:space="preserve">Linkki jätepussien kulutuksen dokumentaatioon ja laskentaan </t>
  </si>
  <si>
    <t>Pussityyppi</t>
  </si>
  <si>
    <t>Määrä vuodessa</t>
  </si>
  <si>
    <t>Paino per pussi [g] (jos ei tietoa, niin kentän voi jättää tyhjäksi)</t>
  </si>
  <si>
    <t>Milligrammaa per m2</t>
  </si>
  <si>
    <t>Huomaa, että O7-O10 eivät täytä kemikaalien käytön vaatimusta</t>
  </si>
  <si>
    <t>Huomaa, että O6 ei täytä vaatimusta</t>
  </si>
  <si>
    <t>Jätepussien kulutuksen dokumentaatio</t>
  </si>
  <si>
    <t>Täytä harmaisiin kenttiin jätepussien laskentaa koskeva dokumentaatio</t>
  </si>
  <si>
    <t>Laskettu paino per vuosi [g]</t>
  </si>
  <si>
    <t>Pisteet (P1):</t>
  </si>
  <si>
    <t>Pisteet (P2):</t>
  </si>
  <si>
    <t>Pisteet (P4):</t>
  </si>
  <si>
    <t>Maksimipisteet (P3 tai P4):</t>
  </si>
  <si>
    <t>Pisteet (P5):</t>
  </si>
  <si>
    <t>Jos erilaisia siivouspalveluita tehdään samalla sopimuksella/samalle asiakkaalla, niin tiedot eritellään useammalle riville.</t>
  </si>
  <si>
    <t xml:space="preserve">Linkki menetelmien dokumentointiin: </t>
  </si>
  <si>
    <t>Palvelut, joille haetaan Joutsenmerkkiä (esim. tavallinen siivous, ikkunanpesu tai lattianhoito):</t>
  </si>
  <si>
    <t>Tarjotut palvelut, jotka eivät kuulu Joutsenmerkkiluvan mukaisiin vaatimuksiin:</t>
  </si>
  <si>
    <t xml:space="preserve">Erikoissiivouksen tyyppi: </t>
  </si>
  <si>
    <t xml:space="preserve">Asiakastyyppi: </t>
  </si>
  <si>
    <t xml:space="preserve">Välinetyyppi/muu: </t>
  </si>
  <si>
    <t xml:space="preserve">Ei-ympäristömerkittyjen palvelujen vuosittainen liikevaihto: </t>
  </si>
  <si>
    <t xml:space="preserve">Työntekijöiden kokonaismäärä: </t>
  </si>
  <si>
    <t xml:space="preserve">Yrityksen ajoneuvoa tai omaa autoa työssä käyttävien työntekijöiden arvioitu määrä: </t>
  </si>
  <si>
    <t>Kokoaikaisten työntekijöiden määrä hallinnossa:</t>
  </si>
  <si>
    <t>Toimitusjohtaja:</t>
  </si>
  <si>
    <t xml:space="preserve">Pohjoismaisen ympäristömerkinnän yhteyshenkilö: </t>
  </si>
  <si>
    <t>Kuvaa muutoksia, jotka on tehty viimeisten 12 kuukauden aikana ja jotka vaikuttavat Joutsenmerkin vaatimuksiin</t>
  </si>
  <si>
    <t>Kuvaa suunniteltuja muutoksia ja milloin niiden odotetaan toteutuvan</t>
  </si>
  <si>
    <t xml:space="preserve">Verkkovirtaan kytkettävät hybridiautot ilmoitetaan kahdella eri rivillä käytettävän polttoaineen mukaisesti. Ajetut kilometrit ilmoitetaan vain toisella rivillä. </t>
  </si>
  <si>
    <t xml:space="preserve">Markkinointivastaava: </t>
  </si>
  <si>
    <t>Alihankkijan ilmoittamat tiedot:</t>
  </si>
  <si>
    <t>Ilmoita mikäli kyseessä on spraytuote</t>
  </si>
  <si>
    <t>Onko kyseessä spraytuote</t>
  </si>
  <si>
    <t>Täytetäänkö suihkepullot (spray)</t>
  </si>
  <si>
    <t>Pyykinpesuaineet (jauhemaiset)</t>
  </si>
  <si>
    <t>Yrityksen ja palvelun kuvaus</t>
  </si>
  <si>
    <t>Siivotut neliömetrit</t>
  </si>
  <si>
    <t>Kemikaalien tiedot</t>
  </si>
  <si>
    <t xml:space="preserve">Jos kemikaali on jauhemuodossa, niin ilmoita määrä kiloissa (kg). Jos kemikaali on nestemuodossa,  niin ilmoita määrä litroissa (l). Laskentataulukko tekee tarvittavat laskutoimitukset. </t>
  </si>
  <si>
    <t>- Esittely</t>
  </si>
  <si>
    <t>- Katsaus</t>
  </si>
  <si>
    <t>e) Miljømerkede produkter og tjenester</t>
  </si>
  <si>
    <t>Vinduespudsemiddel</t>
  </si>
  <si>
    <t>Cleaners for windows</t>
  </si>
  <si>
    <t>Vindusvaskemiddel</t>
  </si>
  <si>
    <t>Fönsterputsmedel</t>
  </si>
  <si>
    <t>Ikkunanpesuaineet</t>
  </si>
  <si>
    <t>Opdateret</t>
  </si>
  <si>
    <t>Updated</t>
  </si>
  <si>
    <t>Uppdaterad</t>
  </si>
  <si>
    <t>Oppdatert</t>
  </si>
  <si>
    <t>Päivitetty</t>
  </si>
  <si>
    <t>Sendt til oversættelse IS 10/3</t>
  </si>
  <si>
    <t>Beregnede antal m2</t>
  </si>
  <si>
    <t>Miligram pr. m2</t>
  </si>
  <si>
    <t>- Gögn tengd efnanotkun</t>
  </si>
  <si>
    <t>Settu gögn um efnanotkun og útreikninga á efnanotkun í ljósbláu reitina</t>
  </si>
  <si>
    <t>Efnavara fyrir ræstiþjónustuna og þvotta (innanhús)</t>
  </si>
  <si>
    <t>Þvottur þvegin af verktaka tengdur almennum þrifum og tengd efnanotkun</t>
  </si>
  <si>
    <t>Efnavara tengd gluggaþvotti og tengd efnanotkun</t>
  </si>
  <si>
    <t>Kemur í staðinn fyrir (ef á við)…</t>
  </si>
  <si>
    <t>Öryggisblað (safety data sheet)</t>
  </si>
  <si>
    <t>Linkur á gögn um innkaup efnavöru</t>
  </si>
  <si>
    <t>Þennan töflureikni má nota ásamt uppsetningamöppu til að halda utan um gögn vegna umsóknar um Norræna Umhverfismerkið Svaninn fyrir vöruflokkinn "076 Ræstiþjónusta". Veldu tungumál hér að ofan. Uppsetningarmöppunni er hægt að hlaða niður af heimasíðu Umhverfisstofnunar sem ZIP-skrá. Mappan er vistuð á ykkar eigið svæði og er hægt að nota til að halda utan um öll gögn vegna umsóknar. Eftir að fyrirtækið hefur lokið við að fylla út töflureikninn og meðfylgjandi eyðublöð er mappan "zippuð" og send til ábyrgðaraðila hjá Umhverfisstofnun.</t>
  </si>
  <si>
    <t>Almennar ræstingar</t>
  </si>
  <si>
    <t>- Fermetrar árlega í almennum ræstingum</t>
  </si>
  <si>
    <t>Að öðrum kosti geturðu notast við eigin útreikninga og sett inn link hér:</t>
  </si>
  <si>
    <t>Tíðni ræstinga (fjöldi/ár)</t>
  </si>
  <si>
    <t>Ef eigin útreikningar - niðurstöður hér:</t>
  </si>
  <si>
    <t>Fyrir gögn sem tengjast útreikningum á ræstum fermetrum (almenn þrif)</t>
  </si>
  <si>
    <t>Verktakar, ræstingar</t>
  </si>
  <si>
    <t>Verktakar, gluggaþvottur</t>
  </si>
  <si>
    <t>Árleg velta sem hægt er að rekja til vinnu verktaka</t>
  </si>
  <si>
    <t>Linkar á vinnuferla um skammtastærð og aðgengi að skömmtunarbúnaði</t>
  </si>
  <si>
    <t>% umhverfismerkt &gt;25míkrólítrar/m2</t>
  </si>
  <si>
    <t>Skráning ökutækja sem notuð eru í ræstingum</t>
  </si>
  <si>
    <t>5 (bensín)</t>
  </si>
  <si>
    <t>5a (dísel)</t>
  </si>
  <si>
    <t>5b (dísel)</t>
  </si>
  <si>
    <t>6 eða betra</t>
  </si>
  <si>
    <t>Þvottaefni, fljótandi</t>
  </si>
  <si>
    <t>Froðufellir (antifoam)</t>
  </si>
  <si>
    <t>Yfirmaður ræstinga</t>
  </si>
  <si>
    <t>Þvottaefni, duft</t>
  </si>
  <si>
    <t>Ef efnin eru í duftformi, vinsamlegast settu inn magnið í kg. Ef efnið er fljótandi, settu inn magnið í lítrum. Töflureiknirinn mun taka tillit til þessa í útreikningum.</t>
  </si>
  <si>
    <t>Kemikalieforbrug, total:</t>
  </si>
  <si>
    <t>Chemical consumption, total:</t>
  </si>
  <si>
    <t>Heraf internt (ekskl. gulvpolish o. lign.):</t>
  </si>
  <si>
    <t>Miljømærket andel af internt forbrug ekskl. gulvpolish o. lign.:</t>
  </si>
  <si>
    <t>Of which internal (excl. floor care)</t>
  </si>
  <si>
    <t>Varav internt (exlu. Golvvård)</t>
  </si>
  <si>
    <t>Kemikalieförbrukning, totalt:</t>
  </si>
  <si>
    <t xml:space="preserve">Andel miljömärkt (exkl. Golvvårdsmedel och externt tvätteri): </t>
  </si>
  <si>
    <t>Kjemikalieforbruk, totalt:</t>
  </si>
  <si>
    <t>- Hvorav internt (eksklusiv gulvpolish og lignende):</t>
  </si>
  <si>
    <t>Miljømerket andel av internt forbruk (ekslusiv gulvpolish og lignende)</t>
  </si>
  <si>
    <t>Efnanotkun, samtals:</t>
  </si>
  <si>
    <t xml:space="preserve"> - Þar af umhverfismerkt (fyrir utan gólfefni)</t>
  </si>
  <si>
    <t>Umhverfismerkt, hlutfall af notkun fyrirtækisins (fyrir utan gólfefni)</t>
  </si>
  <si>
    <t>Kemikaalien kulutus yhteensä:</t>
  </si>
  <si>
    <t>Joista omaan käyttöön (ei lattianhoitotuotteet)</t>
  </si>
  <si>
    <t>Ympäristömerkityt tuotteet omaan käyttöön (ei lattianhoitotuotteet):</t>
  </si>
  <si>
    <t>Frostvæske</t>
  </si>
  <si>
    <t>Övrigt</t>
  </si>
  <si>
    <t>Produkttype</t>
  </si>
  <si>
    <t>Product type</t>
  </si>
  <si>
    <t>Produkttyp</t>
  </si>
  <si>
    <t>Frostlögur</t>
  </si>
  <si>
    <t>Uppfært</t>
  </si>
  <si>
    <t>Tegund vöru</t>
  </si>
  <si>
    <t>Funktion (fritekst)</t>
  </si>
  <si>
    <t>Funktion (fritext)</t>
  </si>
  <si>
    <t>Antifrysvätska</t>
  </si>
  <si>
    <t>Anti freeze agent</t>
  </si>
  <si>
    <t>Tuotetyyppi</t>
  </si>
  <si>
    <t>Jäätymisenestoaine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</si>
</sst>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
    <numFmt numFmtId="165" formatCode="_ * #,##0_ ;_ * \-#,##0_ ;_ * &quot;-&quot;??_ ;_ @_ "/>
    <numFmt numFmtId="166" formatCode="0.0%"/>
    <numFmt numFmtId="167" formatCode="_ * #,##0.0_ ;_ * \-#,##0.0_ ;_ * &quot;-&quot;??_ ;_ @_ "/>
    <numFmt numFmtId="168" formatCode="0.0"/>
  </numFmts>
  <fonts count="40" x14ac:knownFonts="1">
    <font>
      <sz val="11"/>
      <color theme="1"/>
      <name val="Arial"/>
      <family val="2"/>
      <scheme val="minor"/>
    </font>
    <font>
      <sz val="10"/>
      <name val="Arial"/>
      <family val="2"/>
    </font>
    <font>
      <b/>
      <sz val="10"/>
      <name val="Arial"/>
      <family val="2"/>
    </font>
    <font>
      <sz val="10"/>
      <color theme="0"/>
      <name val="Arial"/>
      <family val="2"/>
    </font>
    <font>
      <i/>
      <sz val="10"/>
      <color theme="0"/>
      <name val="Arial"/>
      <family val="2"/>
    </font>
    <font>
      <sz val="10"/>
      <color rgb="FF003057"/>
      <name val="Arial"/>
      <family val="2"/>
    </font>
    <font>
      <sz val="11"/>
      <color rgb="FF003057"/>
      <name val="Arial"/>
      <family val="2"/>
      <scheme val="minor"/>
    </font>
    <font>
      <b/>
      <sz val="12"/>
      <color theme="0"/>
      <name val="Arial"/>
      <family val="2"/>
    </font>
    <font>
      <strike/>
      <sz val="10"/>
      <name val="Arial"/>
      <family val="2"/>
    </font>
    <font>
      <sz val="10"/>
      <color theme="1"/>
      <name val="Arial"/>
      <family val="2"/>
    </font>
    <font>
      <sz val="10"/>
      <color rgb="FFCCD6DD"/>
      <name val="Arial"/>
      <family val="2"/>
    </font>
    <font>
      <u/>
      <sz val="18"/>
      <color rgb="FFCCD6DD"/>
      <name val="Arial"/>
      <family val="2"/>
    </font>
    <font>
      <sz val="11"/>
      <color rgb="FFCCD6DD"/>
      <name val="Arial"/>
      <family val="2"/>
      <scheme val="minor"/>
    </font>
    <font>
      <b/>
      <sz val="12"/>
      <color rgb="FFCCD6DD"/>
      <name val="Arial"/>
      <family val="2"/>
    </font>
    <font>
      <i/>
      <sz val="8"/>
      <color rgb="FFCCD6DD"/>
      <name val="Arial"/>
      <family val="2"/>
    </font>
    <font>
      <i/>
      <sz val="10"/>
      <color rgb="FFCCD6DD"/>
      <name val="Arial"/>
      <family val="2"/>
    </font>
    <font>
      <u/>
      <sz val="11"/>
      <color theme="10"/>
      <name val="Arial"/>
      <family val="2"/>
      <scheme val="minor"/>
    </font>
    <font>
      <u/>
      <sz val="11"/>
      <color rgb="FF003057"/>
      <name val="Arial"/>
      <family val="2"/>
      <scheme val="minor"/>
    </font>
    <font>
      <sz val="11"/>
      <color theme="1"/>
      <name val="Arial"/>
      <family val="2"/>
      <scheme val="minor"/>
    </font>
    <font>
      <vertAlign val="superscript"/>
      <sz val="10"/>
      <name val="Arial"/>
      <family val="2"/>
    </font>
    <font>
      <sz val="11"/>
      <name val="Arial"/>
      <family val="2"/>
      <scheme val="minor"/>
    </font>
    <font>
      <b/>
      <sz val="10"/>
      <color rgb="FFCCD6DD"/>
      <name val="Arial"/>
      <family val="2"/>
    </font>
    <font>
      <sz val="9"/>
      <color indexed="81"/>
      <name val="Tahoma"/>
      <family val="2"/>
    </font>
    <font>
      <b/>
      <sz val="9"/>
      <color indexed="81"/>
      <name val="Tahoma"/>
      <family val="2"/>
    </font>
    <font>
      <sz val="10"/>
      <color rgb="FFCCD6DD"/>
      <name val="Arial"/>
      <family val="2"/>
      <scheme val="minor"/>
    </font>
    <font>
      <u/>
      <sz val="11"/>
      <color rgb="FFCCD6DD"/>
      <name val="Arial"/>
      <family val="2"/>
    </font>
    <font>
      <u/>
      <sz val="11"/>
      <color theme="10"/>
      <name val="Arial"/>
      <family val="2"/>
    </font>
    <font>
      <sz val="11"/>
      <color theme="1"/>
      <name val="Arial"/>
      <family val="2"/>
    </font>
    <font>
      <i/>
      <sz val="11"/>
      <color rgb="FFFF0000"/>
      <name val="Arial"/>
      <family val="2"/>
      <scheme val="minor"/>
    </font>
    <font>
      <b/>
      <sz val="10"/>
      <color theme="0"/>
      <name val="Arial"/>
      <family val="2"/>
    </font>
    <font>
      <b/>
      <sz val="20"/>
      <color theme="0"/>
      <name val="Arial"/>
      <family val="2"/>
    </font>
    <font>
      <b/>
      <u/>
      <sz val="12"/>
      <color rgb="FFCCD6DD"/>
      <name val="Arial"/>
      <family val="2"/>
    </font>
    <font>
      <u/>
      <sz val="10"/>
      <color rgb="FFCCD6DD"/>
      <name val="Arial"/>
      <family val="2"/>
    </font>
    <font>
      <b/>
      <u/>
      <sz val="16"/>
      <color rgb="FFCCD6DD"/>
      <name val="Arial"/>
      <family val="2"/>
    </font>
    <font>
      <sz val="10"/>
      <color rgb="FFCCD6DD"/>
      <name val="Symbol"/>
      <family val="1"/>
      <charset val="2"/>
    </font>
    <font>
      <u/>
      <sz val="11"/>
      <color rgb="FFCCD6DD"/>
      <name val="Arial"/>
      <family val="2"/>
      <scheme val="minor"/>
    </font>
    <font>
      <sz val="10"/>
      <color rgb="FF222222"/>
      <name val="Arial"/>
      <family val="2"/>
    </font>
    <font>
      <sz val="10"/>
      <color theme="6"/>
      <name val="Arial"/>
      <family val="2"/>
    </font>
    <font>
      <sz val="11"/>
      <color theme="0"/>
      <name val="Arial"/>
      <family val="2"/>
      <scheme val="minor"/>
    </font>
    <font>
      <u/>
      <sz val="11"/>
      <color theme="0"/>
      <name val="Arial"/>
      <family val="2"/>
      <scheme val="minor"/>
    </font>
  </fonts>
  <fills count="8">
    <fill>
      <patternFill patternType="none"/>
    </fill>
    <fill>
      <patternFill patternType="gray125"/>
    </fill>
    <fill>
      <patternFill patternType="solid">
        <fgColor rgb="FF003057"/>
        <bgColor indexed="64"/>
      </patternFill>
    </fill>
    <fill>
      <patternFill patternType="solid">
        <fgColor rgb="FFCCD6DD"/>
        <bgColor indexed="64"/>
      </patternFill>
    </fill>
    <fill>
      <patternFill patternType="solid">
        <fgColor rgb="FFF9CCDB"/>
        <bgColor indexed="64"/>
      </patternFill>
    </fill>
    <fill>
      <patternFill patternType="solid">
        <fgColor rgb="FFFFFF00"/>
        <bgColor indexed="64"/>
      </patternFill>
    </fill>
    <fill>
      <patternFill patternType="solid">
        <fgColor rgb="FF78BE20"/>
        <bgColor indexed="64"/>
      </patternFill>
    </fill>
    <fill>
      <patternFill patternType="solid">
        <fgColor theme="6"/>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rgb="FF003057"/>
      </left>
      <right/>
      <top style="thin">
        <color rgb="FF003057"/>
      </top>
      <bottom style="thin">
        <color rgb="FF003057"/>
      </bottom>
      <diagonal/>
    </border>
    <border>
      <left/>
      <right style="thin">
        <color rgb="FF003057"/>
      </right>
      <top style="thin">
        <color rgb="FF003057"/>
      </top>
      <bottom style="thin">
        <color rgb="FF003057"/>
      </bottom>
      <diagonal/>
    </border>
    <border>
      <left style="thin">
        <color rgb="FF003057"/>
      </left>
      <right style="thin">
        <color rgb="FF003057"/>
      </right>
      <top style="thin">
        <color rgb="FF003057"/>
      </top>
      <bottom style="thin">
        <color rgb="FF003057"/>
      </bottom>
      <diagonal/>
    </border>
    <border>
      <left style="thin">
        <color rgb="FFCCD6DD"/>
      </left>
      <right style="thin">
        <color rgb="FFCCD6DD"/>
      </right>
      <top style="thin">
        <color rgb="FFCCD6DD"/>
      </top>
      <bottom style="thin">
        <color rgb="FF003057"/>
      </bottom>
      <diagonal/>
    </border>
    <border>
      <left/>
      <right/>
      <top style="thin">
        <color rgb="FF003057"/>
      </top>
      <bottom style="thin">
        <color rgb="FF003057"/>
      </bottom>
      <diagonal/>
    </border>
    <border>
      <left style="thin">
        <color rgb="FF003057"/>
      </left>
      <right style="thin">
        <color rgb="FFCCD6DD"/>
      </right>
      <top style="thin">
        <color rgb="FFCCD6DD"/>
      </top>
      <bottom style="thin">
        <color rgb="FFCCD6DD"/>
      </bottom>
      <diagonal/>
    </border>
    <border>
      <left style="thin">
        <color rgb="FF003057"/>
      </left>
      <right/>
      <top/>
      <bottom/>
      <diagonal/>
    </border>
    <border>
      <left style="thin">
        <color rgb="FFCCD6DD"/>
      </left>
      <right style="thin">
        <color rgb="FFCCD6DD"/>
      </right>
      <top style="medium">
        <color rgb="FFCCD6DD"/>
      </top>
      <bottom style="thin">
        <color rgb="FFCCD6DD"/>
      </bottom>
      <diagonal/>
    </border>
    <border>
      <left style="thin">
        <color rgb="FFCCD6DD"/>
      </left>
      <right style="medium">
        <color rgb="FFCCD6DD"/>
      </right>
      <top style="medium">
        <color rgb="FFCCD6DD"/>
      </top>
      <bottom style="thin">
        <color rgb="FFCCD6DD"/>
      </bottom>
      <diagonal/>
    </border>
    <border>
      <left style="thin">
        <color rgb="FFCCD6DD"/>
      </left>
      <right style="thin">
        <color rgb="FFCCD6DD"/>
      </right>
      <top style="thin">
        <color rgb="FFCCD6DD"/>
      </top>
      <bottom style="thin">
        <color rgb="FFCCD6DD"/>
      </bottom>
      <diagonal/>
    </border>
    <border>
      <left style="thin">
        <color rgb="FFCCD6DD"/>
      </left>
      <right style="medium">
        <color rgb="FFCCD6DD"/>
      </right>
      <top style="thin">
        <color rgb="FFCCD6DD"/>
      </top>
      <bottom style="thin">
        <color rgb="FFCCD6DD"/>
      </bottom>
      <diagonal/>
    </border>
    <border>
      <left/>
      <right style="thin">
        <color rgb="FF003057"/>
      </right>
      <top/>
      <bottom style="thin">
        <color rgb="FF003057"/>
      </bottom>
      <diagonal/>
    </border>
    <border>
      <left style="thin">
        <color rgb="FF003057"/>
      </left>
      <right/>
      <top/>
      <bottom style="thin">
        <color rgb="FF003057"/>
      </bottom>
      <diagonal/>
    </border>
    <border>
      <left/>
      <right style="thin">
        <color rgb="FF003057"/>
      </right>
      <top style="thin">
        <color rgb="FF003057"/>
      </top>
      <bottom/>
      <diagonal/>
    </border>
    <border>
      <left style="thin">
        <color rgb="FF003057"/>
      </left>
      <right/>
      <top style="thin">
        <color rgb="FF003057"/>
      </top>
      <bottom/>
      <diagonal/>
    </border>
    <border>
      <left style="thin">
        <color rgb="FF003057"/>
      </left>
      <right style="thin">
        <color rgb="FF003057"/>
      </right>
      <top/>
      <bottom style="thin">
        <color rgb="FF003057"/>
      </bottom>
      <diagonal/>
    </border>
    <border>
      <left style="thin">
        <color rgb="FF003057"/>
      </left>
      <right style="thin">
        <color rgb="FF003057"/>
      </right>
      <top style="thin">
        <color rgb="FF003057"/>
      </top>
      <bottom/>
      <diagonal/>
    </border>
    <border>
      <left style="thin">
        <color rgb="FFCCD6DD"/>
      </left>
      <right style="thin">
        <color rgb="FFCCD6DD"/>
      </right>
      <top style="thin">
        <color rgb="FFCCD6DD"/>
      </top>
      <bottom/>
      <diagonal/>
    </border>
    <border>
      <left/>
      <right style="thin">
        <color rgb="FFCCD6DD"/>
      </right>
      <top style="thin">
        <color rgb="FFCCD6DD"/>
      </top>
      <bottom/>
      <diagonal/>
    </border>
    <border>
      <left style="thin">
        <color rgb="FFCCD6DD"/>
      </left>
      <right/>
      <top style="thin">
        <color rgb="FFCCD6DD"/>
      </top>
      <bottom/>
      <diagonal/>
    </border>
    <border>
      <left/>
      <right style="thin">
        <color rgb="FFCCD6DD"/>
      </right>
      <top style="thin">
        <color rgb="FFCCD6DD"/>
      </top>
      <bottom style="thin">
        <color rgb="FFCCD6DD"/>
      </bottom>
      <diagonal/>
    </border>
    <border>
      <left/>
      <right style="thin">
        <color rgb="FFCCD6DD"/>
      </right>
      <top/>
      <bottom/>
      <diagonal/>
    </border>
    <border>
      <left style="thin">
        <color rgb="FF003057"/>
      </left>
      <right/>
      <top style="thin">
        <color rgb="FFCCD6DD"/>
      </top>
      <bottom style="thin">
        <color rgb="FFCCD6DD"/>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rgb="FF003057"/>
      </bottom>
      <diagonal/>
    </border>
    <border>
      <left/>
      <right/>
      <top style="thin">
        <color rgb="FF003057"/>
      </top>
      <bottom/>
      <diagonal/>
    </border>
  </borders>
  <cellStyleXfs count="4">
    <xf numFmtId="0" fontId="0" fillId="0" borderId="0"/>
    <xf numFmtId="0" fontId="16" fillId="0" borderId="0" applyNumberFormat="0" applyFill="0" applyBorder="0" applyAlignment="0" applyProtection="0"/>
    <xf numFmtId="43" fontId="18" fillId="0" borderId="0" applyFont="0" applyFill="0" applyBorder="0" applyAlignment="0" applyProtection="0"/>
    <xf numFmtId="9" fontId="18" fillId="0" borderId="0" applyFont="0" applyFill="0" applyBorder="0" applyAlignment="0" applyProtection="0"/>
  </cellStyleXfs>
  <cellXfs count="330">
    <xf numFmtId="0" fontId="0" fillId="0" borderId="0" xfId="0"/>
    <xf numFmtId="0" fontId="1" fillId="2" borderId="0" xfId="0" applyFont="1" applyFill="1"/>
    <xf numFmtId="0" fontId="1" fillId="0" borderId="0" xfId="0" applyFont="1"/>
    <xf numFmtId="0" fontId="3" fillId="2" borderId="0" xfId="0" applyFont="1" applyFill="1" applyAlignment="1">
      <alignment horizontal="right"/>
    </xf>
    <xf numFmtId="164" fontId="1" fillId="0" borderId="1" xfId="0" applyNumberFormat="1" applyFont="1" applyBorder="1" applyAlignment="1">
      <alignment shrinkToFit="1"/>
    </xf>
    <xf numFmtId="164" fontId="2" fillId="0" borderId="1" xfId="0" applyNumberFormat="1" applyFont="1" applyBorder="1" applyAlignment="1">
      <alignment shrinkToFit="1"/>
    </xf>
    <xf numFmtId="164" fontId="1" fillId="0" borderId="1" xfId="0" quotePrefix="1" applyNumberFormat="1" applyFont="1" applyBorder="1" applyAlignment="1">
      <alignment shrinkToFit="1"/>
    </xf>
    <xf numFmtId="164" fontId="1" fillId="0" borderId="1" xfId="0" applyNumberFormat="1" applyFont="1" applyFill="1" applyBorder="1" applyAlignment="1">
      <alignment shrinkToFit="1"/>
    </xf>
    <xf numFmtId="164" fontId="1" fillId="4" borderId="1" xfId="0" applyNumberFormat="1" applyFont="1" applyFill="1" applyBorder="1" applyAlignment="1">
      <alignment shrinkToFit="1"/>
    </xf>
    <xf numFmtId="0" fontId="1" fillId="3" borderId="4" xfId="0" applyFont="1" applyFill="1" applyBorder="1" applyAlignment="1" applyProtection="1">
      <alignment shrinkToFit="1"/>
      <protection locked="0"/>
    </xf>
    <xf numFmtId="164" fontId="8" fillId="0" borderId="1" xfId="0" applyNumberFormat="1" applyFont="1" applyBorder="1" applyAlignment="1">
      <alignment shrinkToFit="1"/>
    </xf>
    <xf numFmtId="0" fontId="9" fillId="2" borderId="0" xfId="0" applyFont="1" applyFill="1"/>
    <xf numFmtId="0" fontId="1" fillId="2" borderId="0" xfId="0" applyFont="1" applyFill="1" applyAlignment="1">
      <alignment horizontal="right"/>
    </xf>
    <xf numFmtId="164" fontId="1" fillId="0" borderId="1" xfId="0" applyNumberFormat="1" applyFont="1" applyFill="1" applyBorder="1" applyAlignment="1">
      <alignment vertical="top" wrapText="1" shrinkToFit="1"/>
    </xf>
    <xf numFmtId="164" fontId="1" fillId="0" borderId="1" xfId="0" applyNumberFormat="1" applyFont="1" applyFill="1" applyBorder="1" applyAlignment="1">
      <alignment vertical="top" shrinkToFit="1"/>
    </xf>
    <xf numFmtId="164" fontId="1" fillId="4" borderId="1" xfId="0" applyNumberFormat="1" applyFont="1" applyFill="1" applyBorder="1" applyAlignment="1">
      <alignment vertical="top" shrinkToFit="1"/>
    </xf>
    <xf numFmtId="0" fontId="10" fillId="2" borderId="0" xfId="0" applyFont="1" applyFill="1"/>
    <xf numFmtId="0" fontId="10" fillId="2" borderId="0" xfId="0" applyFont="1" applyFill="1" applyAlignment="1">
      <alignment horizontal="right"/>
    </xf>
    <xf numFmtId="0" fontId="5" fillId="3" borderId="0" xfId="0" applyFont="1" applyFill="1" applyAlignment="1" applyProtection="1">
      <alignment horizontal="right"/>
      <protection locked="0"/>
    </xf>
    <xf numFmtId="164" fontId="1" fillId="0" borderId="1" xfId="0" quotePrefix="1" applyNumberFormat="1" applyFont="1" applyFill="1" applyBorder="1" applyAlignment="1">
      <alignment shrinkToFit="1"/>
    </xf>
    <xf numFmtId="0" fontId="10" fillId="2" borderId="0" xfId="0" applyFont="1" applyFill="1" applyBorder="1" applyAlignment="1">
      <alignment horizontal="right"/>
    </xf>
    <xf numFmtId="165" fontId="9" fillId="2" borderId="0" xfId="2" applyNumberFormat="1" applyFont="1" applyFill="1"/>
    <xf numFmtId="0" fontId="10" fillId="2" borderId="0" xfId="0" applyFont="1" applyFill="1" applyAlignment="1"/>
    <xf numFmtId="0" fontId="0" fillId="2" borderId="0" xfId="0" applyFill="1" applyAlignment="1"/>
    <xf numFmtId="164" fontId="20" fillId="0" borderId="1" xfId="1" applyNumberFormat="1" applyFont="1" applyBorder="1" applyAlignment="1">
      <alignment shrinkToFit="1"/>
    </xf>
    <xf numFmtId="0" fontId="5" fillId="3" borderId="2" xfId="0" applyFont="1" applyFill="1" applyBorder="1" applyAlignment="1" applyProtection="1">
      <protection locked="0"/>
    </xf>
    <xf numFmtId="49" fontId="5" fillId="3" borderId="2" xfId="0" applyNumberFormat="1" applyFont="1" applyFill="1" applyBorder="1" applyAlignment="1" applyProtection="1">
      <protection locked="0"/>
    </xf>
    <xf numFmtId="0" fontId="17" fillId="3" borderId="2" xfId="1" applyFont="1" applyFill="1" applyBorder="1" applyAlignment="1" applyProtection="1">
      <protection locked="0"/>
    </xf>
    <xf numFmtId="0" fontId="0" fillId="0" borderId="0" xfId="0" applyAlignment="1">
      <alignment wrapText="1"/>
    </xf>
    <xf numFmtId="0" fontId="1" fillId="3" borderId="4" xfId="0" applyFont="1" applyFill="1" applyBorder="1" applyAlignment="1" applyProtection="1">
      <alignment horizontal="right" shrinkToFit="1"/>
      <protection locked="0"/>
    </xf>
    <xf numFmtId="0" fontId="10" fillId="2" borderId="0" xfId="0" applyFont="1" applyFill="1" applyProtection="1"/>
    <xf numFmtId="0" fontId="10" fillId="2" borderId="0" xfId="0" applyFont="1" applyFill="1" applyAlignment="1" applyProtection="1"/>
    <xf numFmtId="0" fontId="6" fillId="2" borderId="24" xfId="0" applyFont="1" applyFill="1" applyBorder="1" applyAlignment="1"/>
    <xf numFmtId="0" fontId="12" fillId="2" borderId="22" xfId="0" applyFont="1" applyFill="1" applyBorder="1" applyAlignment="1"/>
    <xf numFmtId="166" fontId="12" fillId="2" borderId="11" xfId="3" applyNumberFormat="1" applyFont="1" applyFill="1" applyBorder="1" applyAlignment="1"/>
    <xf numFmtId="0" fontId="5" fillId="2" borderId="24" xfId="0" applyFont="1" applyFill="1" applyBorder="1" applyAlignment="1" applyProtection="1"/>
    <xf numFmtId="0" fontId="16" fillId="2" borderId="0" xfId="1" applyFill="1" applyAlignment="1"/>
    <xf numFmtId="0" fontId="1" fillId="2" borderId="0" xfId="0" applyFont="1" applyFill="1" applyBorder="1"/>
    <xf numFmtId="0" fontId="4" fillId="2" borderId="0" xfId="0" applyFont="1" applyFill="1" applyBorder="1" applyAlignment="1">
      <alignment horizontal="right" wrapText="1"/>
    </xf>
    <xf numFmtId="49" fontId="1" fillId="0" borderId="1" xfId="0" applyNumberFormat="1" applyFont="1" applyBorder="1" applyAlignment="1">
      <alignment horizontal="left" shrinkToFit="1"/>
    </xf>
    <xf numFmtId="0" fontId="28" fillId="0" borderId="0" xfId="0" applyFont="1"/>
    <xf numFmtId="0" fontId="9" fillId="4" borderId="4" xfId="0" applyFont="1" applyFill="1" applyBorder="1"/>
    <xf numFmtId="49" fontId="0" fillId="0" borderId="0" xfId="0" applyNumberFormat="1"/>
    <xf numFmtId="0" fontId="28" fillId="0" borderId="0" xfId="0" quotePrefix="1" applyFont="1"/>
    <xf numFmtId="0" fontId="10" fillId="2" borderId="0" xfId="0" applyFont="1" applyFill="1" applyAlignment="1" applyProtection="1">
      <alignment horizontal="left"/>
    </xf>
    <xf numFmtId="0" fontId="9" fillId="4" borderId="18" xfId="0" applyFont="1" applyFill="1" applyBorder="1"/>
    <xf numFmtId="0" fontId="9" fillId="2" borderId="0" xfId="0" applyFont="1" applyFill="1" applyBorder="1"/>
    <xf numFmtId="0" fontId="9" fillId="2" borderId="0" xfId="0" applyFont="1" applyFill="1" applyAlignment="1">
      <alignment horizontal="center"/>
    </xf>
    <xf numFmtId="0" fontId="10" fillId="2" borderId="5" xfId="0" applyFont="1" applyFill="1" applyBorder="1" applyAlignment="1">
      <alignment horizontal="center" wrapText="1"/>
    </xf>
    <xf numFmtId="0" fontId="1" fillId="4" borderId="4" xfId="0" applyFont="1" applyFill="1" applyBorder="1" applyProtection="1">
      <protection locked="0"/>
    </xf>
    <xf numFmtId="0" fontId="29" fillId="3" borderId="4" xfId="0" applyFont="1" applyFill="1" applyBorder="1" applyAlignment="1" applyProtection="1">
      <alignment shrinkToFit="1"/>
      <protection locked="0"/>
    </xf>
    <xf numFmtId="165" fontId="1" fillId="3" borderId="4" xfId="2" applyNumberFormat="1" applyFont="1" applyFill="1" applyBorder="1" applyAlignment="1" applyProtection="1">
      <alignment shrinkToFit="1"/>
      <protection locked="0"/>
    </xf>
    <xf numFmtId="0" fontId="9" fillId="3" borderId="4" xfId="0" applyFont="1" applyFill="1" applyBorder="1" applyProtection="1">
      <protection locked="0"/>
    </xf>
    <xf numFmtId="165" fontId="9" fillId="3" borderId="4" xfId="2" applyNumberFormat="1" applyFont="1" applyFill="1" applyBorder="1" applyProtection="1">
      <protection locked="0"/>
    </xf>
    <xf numFmtId="165" fontId="9" fillId="3" borderId="8" xfId="2" applyNumberFormat="1" applyFont="1" applyFill="1" applyBorder="1" applyProtection="1">
      <protection locked="0"/>
    </xf>
    <xf numFmtId="165" fontId="5" fillId="3" borderId="13" xfId="2" applyNumberFormat="1" applyFont="1" applyFill="1" applyBorder="1" applyAlignment="1" applyProtection="1">
      <alignment horizontal="right"/>
      <protection locked="0"/>
    </xf>
    <xf numFmtId="165" fontId="5" fillId="3" borderId="14" xfId="2" applyNumberFormat="1" applyFont="1" applyFill="1" applyBorder="1" applyAlignment="1" applyProtection="1">
      <alignment horizontal="right"/>
      <protection locked="0"/>
    </xf>
    <xf numFmtId="165" fontId="5" fillId="3" borderId="15" xfId="2" applyNumberFormat="1" applyFont="1" applyFill="1" applyBorder="1" applyAlignment="1" applyProtection="1">
      <alignment horizontal="right"/>
      <protection locked="0"/>
    </xf>
    <xf numFmtId="165" fontId="5" fillId="3" borderId="16" xfId="2" applyNumberFormat="1" applyFont="1" applyFill="1" applyBorder="1" applyAlignment="1" applyProtection="1">
      <alignment horizontal="right"/>
      <protection locked="0"/>
    </xf>
    <xf numFmtId="0" fontId="5" fillId="3" borderId="17" xfId="0" applyFont="1" applyFill="1" applyBorder="1" applyAlignment="1" applyProtection="1">
      <protection locked="0"/>
    </xf>
    <xf numFmtId="0" fontId="16" fillId="3" borderId="17" xfId="1" applyFill="1" applyBorder="1" applyAlignment="1" applyProtection="1">
      <protection locked="0"/>
    </xf>
    <xf numFmtId="0" fontId="5" fillId="3" borderId="17" xfId="0" applyFont="1" applyFill="1" applyBorder="1" applyAlignment="1" applyProtection="1">
      <alignment horizontal="center"/>
      <protection locked="0"/>
    </xf>
    <xf numFmtId="165" fontId="5" fillId="3" borderId="17" xfId="2" applyNumberFormat="1" applyFont="1" applyFill="1" applyBorder="1" applyAlignment="1" applyProtection="1">
      <alignment horizontal="right"/>
      <protection locked="0"/>
    </xf>
    <xf numFmtId="0" fontId="5" fillId="3" borderId="4" xfId="0" applyFont="1" applyFill="1" applyBorder="1" applyAlignment="1" applyProtection="1">
      <protection locked="0"/>
    </xf>
    <xf numFmtId="0" fontId="5" fillId="3" borderId="4" xfId="0" applyFont="1" applyFill="1" applyBorder="1" applyAlignment="1" applyProtection="1">
      <alignment horizontal="center"/>
      <protection locked="0"/>
    </xf>
    <xf numFmtId="165" fontId="5" fillId="3" borderId="4" xfId="2" applyNumberFormat="1" applyFont="1" applyFill="1" applyBorder="1" applyAlignment="1" applyProtection="1">
      <alignment horizontal="right"/>
      <protection locked="0"/>
    </xf>
    <xf numFmtId="165" fontId="5" fillId="3" borderId="4" xfId="2" applyNumberFormat="1" applyFont="1" applyFill="1" applyBorder="1" applyAlignment="1" applyProtection="1">
      <protection locked="0"/>
    </xf>
    <xf numFmtId="0" fontId="5" fillId="3" borderId="18" xfId="0" applyFont="1" applyFill="1" applyBorder="1" applyAlignment="1" applyProtection="1">
      <protection locked="0"/>
    </xf>
    <xf numFmtId="0" fontId="5" fillId="3" borderId="18" xfId="0" applyFont="1" applyFill="1" applyBorder="1" applyAlignment="1" applyProtection="1">
      <alignment horizontal="center"/>
      <protection locked="0"/>
    </xf>
    <xf numFmtId="165" fontId="5" fillId="3" borderId="18" xfId="2" applyNumberFormat="1" applyFont="1" applyFill="1" applyBorder="1" applyAlignment="1" applyProtection="1">
      <protection locked="0"/>
    </xf>
    <xf numFmtId="0" fontId="5" fillId="2" borderId="0" xfId="0" applyFont="1" applyFill="1" applyBorder="1" applyAlignment="1" applyProtection="1">
      <protection locked="0"/>
    </xf>
    <xf numFmtId="164" fontId="1" fillId="0" borderId="25" xfId="0" applyNumberFormat="1" applyFont="1" applyBorder="1" applyAlignment="1">
      <alignment shrinkToFit="1"/>
    </xf>
    <xf numFmtId="164" fontId="1" fillId="0" borderId="26" xfId="0" applyNumberFormat="1" applyFont="1" applyBorder="1" applyAlignment="1">
      <alignment shrinkToFit="1"/>
    </xf>
    <xf numFmtId="164" fontId="1" fillId="0" borderId="27" xfId="0" applyNumberFormat="1" applyFont="1" applyBorder="1" applyAlignment="1">
      <alignment shrinkToFit="1"/>
    </xf>
    <xf numFmtId="164" fontId="1" fillId="0" borderId="28" xfId="0" applyNumberFormat="1" applyFont="1" applyBorder="1" applyAlignment="1">
      <alignment shrinkToFit="1"/>
    </xf>
    <xf numFmtId="0" fontId="9" fillId="0" borderId="1" xfId="0" applyFont="1" applyBorder="1" applyAlignment="1">
      <alignment vertical="center" wrapText="1"/>
    </xf>
    <xf numFmtId="0" fontId="9" fillId="2" borderId="0" xfId="0" applyFont="1" applyFill="1" applyBorder="1" applyAlignment="1">
      <alignment horizontal="right"/>
    </xf>
    <xf numFmtId="0" fontId="16" fillId="2" borderId="0" xfId="1" applyFill="1" applyAlignment="1" applyProtection="1">
      <protection locked="0"/>
    </xf>
    <xf numFmtId="0" fontId="5" fillId="3" borderId="3" xfId="0" applyFont="1" applyFill="1" applyBorder="1" applyAlignment="1" applyProtection="1">
      <protection locked="0"/>
    </xf>
    <xf numFmtId="0" fontId="5" fillId="3" borderId="15" xfId="0" applyFont="1" applyFill="1" applyBorder="1" applyAlignment="1" applyProtection="1">
      <protection locked="0"/>
    </xf>
    <xf numFmtId="0" fontId="5" fillId="3" borderId="13" xfId="0" applyFont="1" applyFill="1" applyBorder="1" applyAlignment="1" applyProtection="1">
      <protection locked="0"/>
    </xf>
    <xf numFmtId="0" fontId="37" fillId="2" borderId="0" xfId="0" applyFont="1" applyFill="1" applyAlignment="1">
      <alignment horizontal="right"/>
    </xf>
    <xf numFmtId="0" fontId="37" fillId="2" borderId="0" xfId="0" applyFont="1" applyFill="1"/>
    <xf numFmtId="0" fontId="37" fillId="2" borderId="0" xfId="0" applyFont="1" applyFill="1" applyBorder="1"/>
    <xf numFmtId="0" fontId="37" fillId="0" borderId="0" xfId="0" applyFont="1"/>
    <xf numFmtId="165" fontId="1" fillId="4" borderId="4" xfId="2" applyNumberFormat="1" applyFont="1" applyFill="1" applyBorder="1" applyAlignment="1"/>
    <xf numFmtId="167" fontId="1" fillId="4" borderId="4" xfId="2" applyNumberFormat="1" applyFont="1" applyFill="1" applyBorder="1" applyAlignment="1"/>
    <xf numFmtId="165" fontId="1" fillId="4" borderId="18" xfId="2" applyNumberFormat="1" applyFont="1" applyFill="1" applyBorder="1" applyAlignment="1"/>
    <xf numFmtId="167" fontId="1" fillId="4" borderId="18" xfId="2" applyNumberFormat="1" applyFont="1" applyFill="1" applyBorder="1" applyAlignment="1"/>
    <xf numFmtId="166" fontId="1" fillId="4" borderId="18" xfId="3" applyNumberFormat="1" applyFont="1" applyFill="1" applyBorder="1" applyAlignment="1"/>
    <xf numFmtId="0" fontId="1" fillId="4" borderId="29" xfId="0" applyFont="1" applyFill="1" applyBorder="1" applyAlignment="1"/>
    <xf numFmtId="166" fontId="1" fillId="4" borderId="4" xfId="3" applyNumberFormat="1" applyFont="1" applyFill="1" applyBorder="1" applyAlignment="1"/>
    <xf numFmtId="0" fontId="37" fillId="7" borderId="0" xfId="0" applyFont="1" applyFill="1" applyAlignment="1"/>
    <xf numFmtId="0" fontId="37" fillId="7" borderId="0" xfId="0" applyFont="1" applyFill="1"/>
    <xf numFmtId="0" fontId="37" fillId="2" borderId="0" xfId="0" applyFont="1" applyFill="1" applyAlignment="1"/>
    <xf numFmtId="0" fontId="37" fillId="4" borderId="1" xfId="0" applyFont="1" applyFill="1" applyBorder="1" applyAlignment="1"/>
    <xf numFmtId="0" fontId="9" fillId="7" borderId="0" xfId="0" applyFont="1" applyFill="1"/>
    <xf numFmtId="0" fontId="9" fillId="7" borderId="0" xfId="0" applyFont="1" applyFill="1" applyBorder="1"/>
    <xf numFmtId="0" fontId="9" fillId="2" borderId="0" xfId="0" applyFont="1" applyFill="1" applyProtection="1">
      <protection hidden="1"/>
    </xf>
    <xf numFmtId="0" fontId="3" fillId="2" borderId="0" xfId="0" applyFont="1" applyFill="1" applyAlignment="1" applyProtection="1">
      <alignment horizontal="right"/>
      <protection hidden="1"/>
    </xf>
    <xf numFmtId="0" fontId="1" fillId="2" borderId="0" xfId="0" applyFont="1" applyFill="1" applyAlignment="1" applyProtection="1">
      <alignment horizontal="right"/>
      <protection hidden="1"/>
    </xf>
    <xf numFmtId="0" fontId="11" fillId="2" borderId="0" xfId="0" applyFont="1" applyFill="1" applyProtection="1">
      <protection hidden="1"/>
    </xf>
    <xf numFmtId="0" fontId="10" fillId="2" borderId="0" xfId="0" applyFont="1" applyFill="1" applyProtection="1">
      <protection hidden="1"/>
    </xf>
    <xf numFmtId="0" fontId="25" fillId="2" borderId="0" xfId="1" applyFont="1" applyFill="1" applyProtection="1">
      <protection hidden="1"/>
    </xf>
    <xf numFmtId="0" fontId="35" fillId="2" borderId="0" xfId="1" applyFont="1" applyFill="1" applyProtection="1">
      <protection hidden="1"/>
    </xf>
    <xf numFmtId="0" fontId="35" fillId="2" borderId="0" xfId="1" applyFont="1" applyFill="1" applyAlignment="1" applyProtection="1">
      <alignment shrinkToFit="1"/>
      <protection hidden="1"/>
    </xf>
    <xf numFmtId="0" fontId="26" fillId="2" borderId="0" xfId="1" applyFont="1" applyFill="1" applyProtection="1">
      <protection hidden="1"/>
    </xf>
    <xf numFmtId="0" fontId="21" fillId="2" borderId="0" xfId="0" applyFont="1" applyFill="1" applyProtection="1">
      <protection hidden="1"/>
    </xf>
    <xf numFmtId="0" fontId="0" fillId="2" borderId="0" xfId="0" applyFill="1" applyAlignment="1" applyProtection="1">
      <protection hidden="1"/>
    </xf>
    <xf numFmtId="0" fontId="10" fillId="2" borderId="0" xfId="0" applyFont="1" applyFill="1" applyAlignment="1" applyProtection="1">
      <alignment horizontal="right"/>
      <protection hidden="1"/>
    </xf>
    <xf numFmtId="0" fontId="10" fillId="2" borderId="0" xfId="0" applyFont="1" applyFill="1" applyAlignment="1" applyProtection="1">
      <alignment horizontal="left" indent="1"/>
      <protection hidden="1"/>
    </xf>
    <xf numFmtId="0" fontId="24" fillId="2" borderId="0" xfId="0" applyFont="1" applyFill="1" applyAlignment="1" applyProtection="1">
      <alignment horizontal="right" vertical="center" shrinkToFit="1"/>
      <protection hidden="1"/>
    </xf>
    <xf numFmtId="0" fontId="0" fillId="7" borderId="0" xfId="0" applyFill="1" applyAlignment="1" applyProtection="1">
      <alignment shrinkToFit="1"/>
      <protection hidden="1"/>
    </xf>
    <xf numFmtId="0" fontId="10" fillId="2" borderId="0" xfId="0" applyFont="1" applyFill="1" applyAlignment="1" applyProtection="1">
      <alignment wrapText="1"/>
      <protection hidden="1"/>
    </xf>
    <xf numFmtId="0" fontId="3" fillId="2" borderId="0" xfId="0" applyFont="1" applyFill="1" applyProtection="1">
      <protection hidden="1"/>
    </xf>
    <xf numFmtId="0" fontId="37" fillId="7" borderId="0" xfId="0" applyFont="1" applyFill="1" applyProtection="1">
      <protection hidden="1"/>
    </xf>
    <xf numFmtId="0" fontId="5" fillId="2" borderId="0" xfId="0" applyFont="1" applyFill="1" applyProtection="1">
      <protection hidden="1"/>
    </xf>
    <xf numFmtId="0" fontId="5" fillId="7" borderId="0" xfId="0" applyFont="1" applyFill="1" applyAlignment="1" applyProtection="1">
      <alignment horizontal="center"/>
      <protection hidden="1"/>
    </xf>
    <xf numFmtId="0" fontId="10" fillId="7" borderId="0" xfId="0" applyFont="1" applyFill="1" applyProtection="1">
      <protection hidden="1"/>
    </xf>
    <xf numFmtId="0" fontId="38" fillId="2" borderId="0" xfId="0" applyFont="1" applyFill="1" applyAlignment="1" applyProtection="1">
      <protection hidden="1"/>
    </xf>
    <xf numFmtId="0" fontId="10" fillId="2" borderId="0" xfId="0" applyFont="1" applyFill="1" applyAlignment="1" applyProtection="1">
      <alignment horizontal="right" shrinkToFit="1"/>
      <protection hidden="1"/>
    </xf>
    <xf numFmtId="165" fontId="5" fillId="7" borderId="0" xfId="2" applyNumberFormat="1" applyFont="1" applyFill="1" applyBorder="1" applyAlignment="1" applyProtection="1">
      <alignment horizontal="right"/>
      <protection hidden="1"/>
    </xf>
    <xf numFmtId="165" fontId="5" fillId="7" borderId="0" xfId="2" applyNumberFormat="1" applyFont="1" applyFill="1" applyBorder="1" applyAlignment="1" applyProtection="1">
      <alignment horizontal="center"/>
      <protection hidden="1"/>
    </xf>
    <xf numFmtId="0" fontId="10" fillId="2" borderId="0" xfId="0" applyFont="1" applyFill="1" applyAlignment="1" applyProtection="1">
      <protection hidden="1"/>
    </xf>
    <xf numFmtId="0" fontId="21" fillId="2" borderId="0" xfId="0" applyFont="1" applyFill="1" applyAlignment="1" applyProtection="1">
      <protection hidden="1"/>
    </xf>
    <xf numFmtId="0" fontId="3" fillId="2" borderId="0" xfId="0" applyFont="1" applyFill="1" applyAlignment="1" applyProtection="1">
      <protection hidden="1"/>
    </xf>
    <xf numFmtId="0" fontId="10" fillId="2" borderId="20" xfId="0" applyFont="1" applyFill="1" applyBorder="1" applyAlignment="1" applyProtection="1">
      <alignment wrapText="1"/>
      <protection hidden="1"/>
    </xf>
    <xf numFmtId="0" fontId="10" fillId="2" borderId="19" xfId="0" applyFont="1" applyFill="1" applyBorder="1" applyAlignment="1" applyProtection="1">
      <alignment wrapText="1"/>
      <protection hidden="1"/>
    </xf>
    <xf numFmtId="0" fontId="10" fillId="2" borderId="19" xfId="0" applyFont="1" applyFill="1" applyBorder="1" applyAlignment="1" applyProtection="1">
      <alignment horizontal="center" wrapText="1"/>
      <protection hidden="1"/>
    </xf>
    <xf numFmtId="0" fontId="10" fillId="2" borderId="19" xfId="0" applyFont="1" applyFill="1" applyBorder="1" applyAlignment="1" applyProtection="1">
      <alignment horizontal="right" wrapText="1"/>
      <protection hidden="1"/>
    </xf>
    <xf numFmtId="0" fontId="5" fillId="2" borderId="21" xfId="0" applyFont="1" applyFill="1" applyBorder="1" applyAlignment="1" applyProtection="1">
      <alignment wrapText="1"/>
      <protection hidden="1"/>
    </xf>
    <xf numFmtId="0" fontId="10" fillId="2" borderId="20" xfId="0" applyFont="1" applyFill="1" applyBorder="1" applyAlignment="1" applyProtection="1">
      <alignment horizontal="right" wrapText="1" shrinkToFit="1"/>
      <protection hidden="1"/>
    </xf>
    <xf numFmtId="166" fontId="10" fillId="2" borderId="0" xfId="0" applyNumberFormat="1" applyFont="1" applyFill="1" applyAlignment="1" applyProtection="1">
      <protection hidden="1"/>
    </xf>
    <xf numFmtId="0" fontId="1" fillId="2" borderId="0" xfId="0" applyFont="1" applyFill="1" applyProtection="1">
      <protection hidden="1"/>
    </xf>
    <xf numFmtId="165" fontId="1" fillId="2" borderId="0" xfId="2" applyNumberFormat="1" applyFont="1" applyFill="1" applyProtection="1">
      <protection hidden="1"/>
    </xf>
    <xf numFmtId="165" fontId="3" fillId="2" borderId="0" xfId="2" applyNumberFormat="1" applyFont="1" applyFill="1" applyAlignment="1" applyProtection="1">
      <alignment horizontal="left" indent="1"/>
      <protection hidden="1"/>
    </xf>
    <xf numFmtId="165" fontId="9" fillId="2" borderId="0" xfId="2" applyNumberFormat="1" applyFont="1" applyFill="1" applyProtection="1">
      <protection hidden="1"/>
    </xf>
    <xf numFmtId="0" fontId="0" fillId="7" borderId="0" xfId="0" applyFill="1" applyAlignment="1" applyProtection="1">
      <protection hidden="1"/>
    </xf>
    <xf numFmtId="0" fontId="12" fillId="2" borderId="0" xfId="0" applyFont="1" applyFill="1" applyAlignment="1" applyProtection="1">
      <alignment horizontal="right"/>
      <protection hidden="1"/>
    </xf>
    <xf numFmtId="165" fontId="10" fillId="2" borderId="0" xfId="2" applyNumberFormat="1" applyFont="1" applyFill="1" applyProtection="1">
      <protection hidden="1"/>
    </xf>
    <xf numFmtId="0" fontId="37" fillId="2" borderId="0" xfId="0" applyFont="1" applyFill="1" applyProtection="1">
      <protection hidden="1"/>
    </xf>
    <xf numFmtId="165" fontId="10" fillId="2" borderId="7" xfId="2" applyNumberFormat="1" applyFont="1" applyFill="1" applyBorder="1" applyProtection="1">
      <protection hidden="1"/>
    </xf>
    <xf numFmtId="0" fontId="10" fillId="2" borderId="0" xfId="0" applyFont="1" applyFill="1" applyAlignment="1" applyProtection="1">
      <alignment horizontal="left"/>
      <protection hidden="1"/>
    </xf>
    <xf numFmtId="0" fontId="10" fillId="2" borderId="0" xfId="0" applyFont="1" applyFill="1" applyAlignment="1" applyProtection="1">
      <alignment shrinkToFit="1"/>
      <protection hidden="1"/>
    </xf>
    <xf numFmtId="0" fontId="16" fillId="7" borderId="0" xfId="1" applyFill="1" applyAlignment="1" applyProtection="1">
      <alignment shrinkToFit="1"/>
      <protection hidden="1"/>
    </xf>
    <xf numFmtId="0" fontId="16" fillId="7" borderId="0" xfId="1" applyFill="1" applyAlignment="1" applyProtection="1">
      <protection hidden="1"/>
    </xf>
    <xf numFmtId="165" fontId="10" fillId="2" borderId="0" xfId="2" applyNumberFormat="1" applyFont="1" applyFill="1" applyAlignment="1" applyProtection="1">
      <alignment horizontal="right" shrinkToFit="1"/>
      <protection hidden="1"/>
    </xf>
    <xf numFmtId="0" fontId="14" fillId="2" borderId="0" xfId="0" applyFont="1" applyFill="1" applyProtection="1">
      <protection hidden="1"/>
    </xf>
    <xf numFmtId="0" fontId="13" fillId="2" borderId="0" xfId="0" applyFont="1" applyFill="1" applyProtection="1">
      <protection hidden="1"/>
    </xf>
    <xf numFmtId="0" fontId="15" fillId="2" borderId="5" xfId="0" applyFont="1" applyFill="1" applyBorder="1" applyAlignment="1" applyProtection="1">
      <alignment wrapText="1"/>
      <protection hidden="1"/>
    </xf>
    <xf numFmtId="0" fontId="6" fillId="2" borderId="0" xfId="0" applyFont="1" applyFill="1" applyBorder="1" applyAlignment="1" applyProtection="1">
      <protection hidden="1"/>
    </xf>
    <xf numFmtId="0" fontId="30" fillId="2" borderId="0" xfId="0" applyFont="1" applyFill="1" applyProtection="1">
      <protection hidden="1"/>
    </xf>
    <xf numFmtId="0" fontId="15" fillId="2" borderId="5" xfId="0" applyFont="1" applyFill="1" applyBorder="1" applyAlignment="1" applyProtection="1">
      <alignment horizontal="right" wrapText="1"/>
      <protection hidden="1"/>
    </xf>
    <xf numFmtId="0" fontId="4" fillId="2" borderId="5" xfId="0" applyFont="1" applyFill="1" applyBorder="1" applyAlignment="1" applyProtection="1">
      <alignment horizontal="right" wrapText="1"/>
      <protection hidden="1"/>
    </xf>
    <xf numFmtId="0" fontId="10" fillId="2" borderId="0" xfId="0" applyFont="1" applyFill="1" applyBorder="1" applyProtection="1">
      <protection hidden="1"/>
    </xf>
    <xf numFmtId="0" fontId="3" fillId="2" borderId="0" xfId="0" applyFont="1" applyFill="1" applyBorder="1" applyProtection="1">
      <protection hidden="1"/>
    </xf>
    <xf numFmtId="0" fontId="5" fillId="2" borderId="6" xfId="0" applyFont="1" applyFill="1" applyBorder="1" applyAlignment="1" applyProtection="1">
      <protection hidden="1"/>
    </xf>
    <xf numFmtId="0" fontId="5" fillId="2" borderId="3" xfId="0" applyFont="1" applyFill="1" applyBorder="1" applyAlignment="1" applyProtection="1">
      <protection hidden="1"/>
    </xf>
    <xf numFmtId="49" fontId="5" fillId="2" borderId="6" xfId="0" applyNumberFormat="1" applyFont="1" applyFill="1" applyBorder="1" applyAlignment="1" applyProtection="1">
      <protection hidden="1"/>
    </xf>
    <xf numFmtId="49" fontId="5" fillId="2" borderId="3" xfId="0" applyNumberFormat="1" applyFont="1" applyFill="1" applyBorder="1" applyAlignment="1" applyProtection="1">
      <protection hidden="1"/>
    </xf>
    <xf numFmtId="0" fontId="17" fillId="2" borderId="6" xfId="1" applyFont="1" applyFill="1" applyBorder="1" applyAlignment="1" applyProtection="1">
      <protection hidden="1"/>
    </xf>
    <xf numFmtId="0" fontId="17" fillId="2" borderId="3" xfId="1" applyFont="1" applyFill="1" applyBorder="1" applyAlignment="1" applyProtection="1">
      <protection hidden="1"/>
    </xf>
    <xf numFmtId="0" fontId="16" fillId="2" borderId="0" xfId="1" applyFill="1" applyAlignment="1" applyProtection="1">
      <protection hidden="1"/>
    </xf>
    <xf numFmtId="0" fontId="1" fillId="2" borderId="0" xfId="0" applyFont="1" applyFill="1" applyAlignment="1" applyProtection="1">
      <protection hidden="1"/>
    </xf>
    <xf numFmtId="0" fontId="15" fillId="2" borderId="19" xfId="0" applyFont="1" applyFill="1" applyBorder="1" applyAlignment="1" applyProtection="1">
      <alignment wrapText="1"/>
      <protection hidden="1"/>
    </xf>
    <xf numFmtId="167" fontId="10" fillId="2" borderId="7" xfId="2" applyNumberFormat="1" applyFont="1" applyFill="1" applyBorder="1" applyProtection="1">
      <protection hidden="1"/>
    </xf>
    <xf numFmtId="0" fontId="29" fillId="2" borderId="0" xfId="0" applyFont="1" applyFill="1" applyProtection="1">
      <protection hidden="1"/>
    </xf>
    <xf numFmtId="0" fontId="1" fillId="7" borderId="0" xfId="0" applyFont="1" applyFill="1" applyProtection="1">
      <protection hidden="1"/>
    </xf>
    <xf numFmtId="165" fontId="10" fillId="2" borderId="0" xfId="2" applyNumberFormat="1" applyFont="1" applyFill="1" applyBorder="1" applyAlignment="1" applyProtection="1">
      <protection hidden="1"/>
    </xf>
    <xf numFmtId="167" fontId="10" fillId="2" borderId="0" xfId="2" applyNumberFormat="1" applyFont="1" applyFill="1" applyBorder="1" applyAlignment="1" applyProtection="1">
      <protection hidden="1"/>
    </xf>
    <xf numFmtId="166" fontId="10" fillId="2" borderId="0" xfId="3" applyNumberFormat="1" applyFont="1" applyFill="1" applyBorder="1" applyAlignment="1" applyProtection="1">
      <protection hidden="1"/>
    </xf>
    <xf numFmtId="0" fontId="1" fillId="7" borderId="0" xfId="0" applyFont="1" applyFill="1" applyAlignment="1" applyProtection="1">
      <protection hidden="1"/>
    </xf>
    <xf numFmtId="165" fontId="1" fillId="6" borderId="4" xfId="2" applyNumberFormat="1" applyFont="1" applyFill="1" applyBorder="1" applyAlignment="1" applyProtection="1">
      <protection hidden="1"/>
    </xf>
    <xf numFmtId="167" fontId="1" fillId="6" borderId="4" xfId="2" applyNumberFormat="1" applyFont="1" applyFill="1" applyBorder="1" applyAlignment="1" applyProtection="1">
      <protection hidden="1"/>
    </xf>
    <xf numFmtId="165" fontId="1" fillId="6" borderId="18" xfId="2" applyNumberFormat="1" applyFont="1" applyFill="1" applyBorder="1" applyAlignment="1" applyProtection="1">
      <protection hidden="1"/>
    </xf>
    <xf numFmtId="167" fontId="1" fillId="6" borderId="18" xfId="2" applyNumberFormat="1" applyFont="1" applyFill="1" applyBorder="1" applyAlignment="1" applyProtection="1">
      <protection hidden="1"/>
    </xf>
    <xf numFmtId="166" fontId="1" fillId="6" borderId="18" xfId="3" applyNumberFormat="1" applyFont="1" applyFill="1" applyBorder="1" applyAlignment="1" applyProtection="1">
      <protection hidden="1"/>
    </xf>
    <xf numFmtId="0" fontId="1" fillId="6" borderId="29" xfId="0" applyFont="1" applyFill="1" applyBorder="1" applyAlignment="1" applyProtection="1">
      <protection hidden="1"/>
    </xf>
    <xf numFmtId="0" fontId="1" fillId="6" borderId="1" xfId="0" applyFont="1" applyFill="1" applyBorder="1" applyAlignment="1" applyProtection="1">
      <protection hidden="1"/>
    </xf>
    <xf numFmtId="167" fontId="1" fillId="2" borderId="7" xfId="2" applyNumberFormat="1" applyFont="1" applyFill="1" applyBorder="1" applyProtection="1">
      <protection hidden="1"/>
    </xf>
    <xf numFmtId="167" fontId="1" fillId="2" borderId="4" xfId="2" applyNumberFormat="1" applyFont="1" applyFill="1" applyBorder="1" applyAlignment="1" applyProtection="1">
      <protection hidden="1"/>
    </xf>
    <xf numFmtId="0" fontId="1" fillId="2" borderId="0" xfId="0" applyFont="1" applyFill="1" applyBorder="1" applyAlignment="1" applyProtection="1">
      <protection hidden="1"/>
    </xf>
    <xf numFmtId="0" fontId="1" fillId="2" borderId="0" xfId="0" applyFont="1" applyFill="1" applyBorder="1" applyProtection="1">
      <protection hidden="1"/>
    </xf>
    <xf numFmtId="0" fontId="1" fillId="2" borderId="0" xfId="0" applyFont="1" applyFill="1" applyBorder="1" applyAlignment="1" applyProtection="1">
      <alignment horizontal="right"/>
      <protection hidden="1"/>
    </xf>
    <xf numFmtId="166" fontId="1" fillId="6" borderId="4" xfId="3" applyNumberFormat="1" applyFont="1" applyFill="1" applyBorder="1" applyAlignment="1" applyProtection="1">
      <protection hidden="1"/>
    </xf>
    <xf numFmtId="165" fontId="3" fillId="2" borderId="0" xfId="2" applyNumberFormat="1" applyFont="1" applyFill="1" applyBorder="1" applyAlignment="1" applyProtection="1">
      <protection hidden="1"/>
    </xf>
    <xf numFmtId="0" fontId="7" fillId="2" borderId="0" xfId="0" applyFont="1" applyFill="1" applyBorder="1" applyProtection="1">
      <protection hidden="1"/>
    </xf>
    <xf numFmtId="0" fontId="10" fillId="2" borderId="0" xfId="0" applyFont="1" applyFill="1" applyBorder="1" applyAlignment="1" applyProtection="1">
      <protection hidden="1"/>
    </xf>
    <xf numFmtId="0" fontId="15" fillId="2" borderId="0" xfId="0" applyFont="1" applyFill="1" applyBorder="1" applyAlignment="1" applyProtection="1">
      <alignment wrapText="1"/>
      <protection hidden="1"/>
    </xf>
    <xf numFmtId="0" fontId="15" fillId="2" borderId="0" xfId="0" applyFont="1" applyFill="1" applyBorder="1" applyAlignment="1" applyProtection="1">
      <alignment horizontal="right" wrapText="1"/>
      <protection hidden="1"/>
    </xf>
    <xf numFmtId="0" fontId="1" fillId="2" borderId="0" xfId="0" applyFont="1" applyFill="1" applyBorder="1" applyAlignment="1" applyProtection="1">
      <alignment shrinkToFit="1"/>
      <protection hidden="1"/>
    </xf>
    <xf numFmtId="0" fontId="1" fillId="2" borderId="0" xfId="0" applyFont="1" applyFill="1" applyBorder="1" applyAlignment="1" applyProtection="1">
      <alignment horizontal="right" shrinkToFit="1"/>
      <protection hidden="1"/>
    </xf>
    <xf numFmtId="0" fontId="1" fillId="0" borderId="0" xfId="0" applyFont="1" applyProtection="1">
      <protection hidden="1"/>
    </xf>
    <xf numFmtId="0" fontId="1" fillId="0" borderId="0" xfId="0" applyFont="1" applyAlignment="1" applyProtection="1">
      <alignment horizontal="right"/>
      <protection hidden="1"/>
    </xf>
    <xf numFmtId="0" fontId="4" fillId="2" borderId="0" xfId="0" applyFont="1" applyFill="1" applyBorder="1" applyAlignment="1" applyProtection="1">
      <alignment horizontal="right" wrapText="1"/>
      <protection hidden="1"/>
    </xf>
    <xf numFmtId="0" fontId="1" fillId="2" borderId="0" xfId="0" applyFont="1" applyFill="1" applyAlignment="1" applyProtection="1">
      <alignment horizontal="center"/>
      <protection hidden="1"/>
    </xf>
    <xf numFmtId="0" fontId="9" fillId="2" borderId="0" xfId="0" applyFont="1" applyFill="1" applyAlignment="1" applyProtection="1">
      <alignment horizontal="center"/>
      <protection hidden="1"/>
    </xf>
    <xf numFmtId="0" fontId="33" fillId="2" borderId="0" xfId="0" applyFont="1" applyFill="1" applyProtection="1">
      <protection hidden="1"/>
    </xf>
    <xf numFmtId="0" fontId="31" fillId="2" borderId="0" xfId="0" applyFont="1" applyFill="1" applyProtection="1">
      <protection hidden="1"/>
    </xf>
    <xf numFmtId="0" fontId="10" fillId="2" borderId="0" xfId="0" applyFont="1" applyFill="1" applyAlignment="1" applyProtection="1">
      <alignment horizontal="center" textRotation="60" wrapText="1"/>
      <protection hidden="1"/>
    </xf>
    <xf numFmtId="0" fontId="10" fillId="2" borderId="0" xfId="0" applyFont="1" applyFill="1" applyAlignment="1" applyProtection="1">
      <alignment horizontal="center" textRotation="60" shrinkToFit="1"/>
      <protection hidden="1"/>
    </xf>
    <xf numFmtId="165" fontId="10" fillId="2" borderId="0" xfId="2" applyNumberFormat="1" applyFont="1" applyFill="1" applyAlignment="1" applyProtection="1">
      <alignment horizontal="center" textRotation="60" wrapText="1"/>
      <protection hidden="1"/>
    </xf>
    <xf numFmtId="0" fontId="10" fillId="2" borderId="23" xfId="0" applyFont="1" applyFill="1" applyBorder="1" applyProtection="1">
      <protection hidden="1"/>
    </xf>
    <xf numFmtId="0" fontId="10" fillId="2" borderId="5" xfId="0" applyFont="1" applyFill="1" applyBorder="1" applyAlignment="1" applyProtection="1">
      <alignment horizontal="center" wrapText="1"/>
      <protection hidden="1"/>
    </xf>
    <xf numFmtId="165" fontId="10" fillId="2" borderId="0" xfId="2" applyNumberFormat="1" applyFont="1" applyFill="1" applyBorder="1" applyProtection="1">
      <protection hidden="1"/>
    </xf>
    <xf numFmtId="165" fontId="9" fillId="2" borderId="0" xfId="2" applyNumberFormat="1" applyFont="1" applyFill="1" applyBorder="1" applyProtection="1">
      <protection hidden="1"/>
    </xf>
    <xf numFmtId="0" fontId="10" fillId="2" borderId="0" xfId="0" applyFont="1" applyFill="1" applyBorder="1" applyAlignment="1" applyProtection="1">
      <alignment horizontal="left"/>
      <protection hidden="1"/>
    </xf>
    <xf numFmtId="0" fontId="9" fillId="2" borderId="0" xfId="0" applyFont="1" applyFill="1" applyBorder="1" applyProtection="1">
      <protection hidden="1"/>
    </xf>
    <xf numFmtId="0" fontId="9" fillId="2" borderId="0" xfId="0" applyFont="1" applyFill="1" applyBorder="1" applyAlignment="1" applyProtection="1">
      <alignment horizontal="center"/>
      <protection hidden="1"/>
    </xf>
    <xf numFmtId="0" fontId="32" fillId="2" borderId="0" xfId="0" applyFont="1" applyFill="1" applyProtection="1">
      <protection hidden="1"/>
    </xf>
    <xf numFmtId="0" fontId="9" fillId="6" borderId="0" xfId="0" applyNumberFormat="1" applyFont="1" applyFill="1" applyBorder="1" applyProtection="1">
      <protection hidden="1"/>
    </xf>
    <xf numFmtId="0" fontId="3" fillId="2" borderId="0" xfId="0" applyFont="1" applyFill="1" applyBorder="1" applyAlignment="1" applyProtection="1">
      <alignment horizontal="left"/>
      <protection hidden="1"/>
    </xf>
    <xf numFmtId="0" fontId="9" fillId="6" borderId="0" xfId="0" applyFont="1" applyFill="1" applyBorder="1" applyProtection="1">
      <protection hidden="1"/>
    </xf>
    <xf numFmtId="0" fontId="9" fillId="7" borderId="0" xfId="0" applyFont="1" applyFill="1" applyProtection="1">
      <protection hidden="1"/>
    </xf>
    <xf numFmtId="0" fontId="9" fillId="7" borderId="0" xfId="0" applyFont="1" applyFill="1" applyBorder="1" applyProtection="1">
      <protection hidden="1"/>
    </xf>
    <xf numFmtId="0" fontId="9" fillId="7" borderId="0" xfId="0" applyFont="1" applyFill="1" applyBorder="1" applyAlignment="1" applyProtection="1">
      <alignment horizontal="center"/>
      <protection hidden="1"/>
    </xf>
    <xf numFmtId="0" fontId="10" fillId="7" borderId="0" xfId="0" applyFont="1" applyFill="1" applyAlignment="1" applyProtection="1">
      <alignment horizontal="right"/>
      <protection hidden="1"/>
    </xf>
    <xf numFmtId="165" fontId="9" fillId="7" borderId="0" xfId="2" applyNumberFormat="1" applyFont="1" applyFill="1" applyBorder="1" applyProtection="1">
      <protection hidden="1"/>
    </xf>
    <xf numFmtId="0" fontId="10" fillId="7" borderId="0" xfId="0" applyFont="1" applyFill="1" applyBorder="1" applyAlignment="1" applyProtection="1">
      <alignment horizontal="left"/>
      <protection hidden="1"/>
    </xf>
    <xf numFmtId="0" fontId="5" fillId="2" borderId="2" xfId="0" applyFont="1" applyFill="1" applyBorder="1" applyAlignment="1" applyProtection="1">
      <protection hidden="1"/>
    </xf>
    <xf numFmtId="0" fontId="10" fillId="2" borderId="0" xfId="0" applyFont="1" applyFill="1" applyBorder="1" applyAlignment="1" applyProtection="1">
      <alignment horizontal="right"/>
      <protection hidden="1"/>
    </xf>
    <xf numFmtId="0" fontId="10" fillId="2" borderId="0" xfId="0" applyFont="1" applyFill="1" applyAlignment="1" applyProtection="1">
      <alignment horizontal="left" wrapText="1"/>
      <protection hidden="1"/>
    </xf>
    <xf numFmtId="0" fontId="9" fillId="6" borderId="0" xfId="0" applyFont="1" applyFill="1" applyProtection="1">
      <protection hidden="1"/>
    </xf>
    <xf numFmtId="49" fontId="5" fillId="7" borderId="0" xfId="0" applyNumberFormat="1" applyFont="1" applyFill="1" applyBorder="1" applyAlignment="1" applyProtection="1">
      <protection hidden="1"/>
    </xf>
    <xf numFmtId="0" fontId="17" fillId="7" borderId="0" xfId="1" applyFont="1" applyFill="1" applyBorder="1" applyAlignment="1" applyProtection="1">
      <protection hidden="1"/>
    </xf>
    <xf numFmtId="0" fontId="3" fillId="7" borderId="0" xfId="0" applyFont="1" applyFill="1" applyAlignment="1" applyProtection="1">
      <alignment horizontal="right"/>
      <protection hidden="1"/>
    </xf>
    <xf numFmtId="0" fontId="16" fillId="7" borderId="0" xfId="1" applyFill="1" applyAlignment="1" applyProtection="1">
      <protection locked="0"/>
    </xf>
    <xf numFmtId="0" fontId="0" fillId="7" borderId="0" xfId="0" applyFill="1" applyAlignment="1"/>
    <xf numFmtId="0" fontId="16" fillId="7" borderId="0" xfId="1" applyFill="1" applyAlignment="1" applyProtection="1">
      <alignment shrinkToFit="1"/>
      <protection locked="0"/>
    </xf>
    <xf numFmtId="165" fontId="10" fillId="2" borderId="0" xfId="0" applyNumberFormat="1" applyFont="1" applyFill="1" applyProtection="1">
      <protection hidden="1"/>
    </xf>
    <xf numFmtId="168" fontId="1" fillId="2" borderId="0" xfId="0" applyNumberFormat="1" applyFont="1" applyFill="1" applyProtection="1">
      <protection hidden="1"/>
    </xf>
    <xf numFmtId="168" fontId="3" fillId="2" borderId="0" xfId="0" applyNumberFormat="1" applyFont="1" applyFill="1" applyAlignment="1" applyProtection="1">
      <alignment horizontal="right"/>
      <protection hidden="1"/>
    </xf>
    <xf numFmtId="168" fontId="9" fillId="2" borderId="0" xfId="0" applyNumberFormat="1" applyFont="1" applyFill="1" applyProtection="1">
      <protection hidden="1"/>
    </xf>
    <xf numFmtId="168" fontId="0" fillId="2" borderId="0" xfId="0" applyNumberFormat="1" applyFill="1" applyAlignment="1" applyProtection="1">
      <protection hidden="1"/>
    </xf>
    <xf numFmtId="168" fontId="16" fillId="7" borderId="0" xfId="1" applyNumberFormat="1" applyFill="1" applyAlignment="1" applyProtection="1">
      <protection hidden="1"/>
    </xf>
    <xf numFmtId="168" fontId="10" fillId="2" borderId="0" xfId="0" applyNumberFormat="1" applyFont="1" applyFill="1" applyAlignment="1" applyProtection="1">
      <alignment horizontal="right"/>
      <protection hidden="1"/>
    </xf>
    <xf numFmtId="168" fontId="10" fillId="2" borderId="0" xfId="0" applyNumberFormat="1" applyFont="1" applyFill="1" applyAlignment="1" applyProtection="1">
      <alignment horizontal="right" shrinkToFit="1"/>
      <protection hidden="1"/>
    </xf>
    <xf numFmtId="168" fontId="9" fillId="3" borderId="4" xfId="2" applyNumberFormat="1" applyFont="1" applyFill="1" applyBorder="1" applyProtection="1">
      <protection locked="0"/>
    </xf>
    <xf numFmtId="168" fontId="9" fillId="2" borderId="0" xfId="0" applyNumberFormat="1" applyFont="1" applyFill="1"/>
    <xf numFmtId="0" fontId="15" fillId="2" borderId="0" xfId="0" applyFont="1" applyFill="1" applyAlignment="1" applyProtection="1">
      <protection hidden="1"/>
    </xf>
    <xf numFmtId="165" fontId="10" fillId="2" borderId="0" xfId="2" applyNumberFormat="1" applyFont="1" applyFill="1" applyAlignment="1" applyProtection="1">
      <alignment horizontal="right" wrapText="1" shrinkToFit="1"/>
      <protection hidden="1"/>
    </xf>
    <xf numFmtId="49" fontId="1"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164" fontId="1" fillId="0" borderId="1" xfId="0" applyNumberFormat="1" applyFont="1" applyBorder="1" applyAlignment="1">
      <alignment horizontal="left" vertical="top" wrapText="1"/>
    </xf>
    <xf numFmtId="164" fontId="1" fillId="0" borderId="1" xfId="0" quotePrefix="1" applyNumberFormat="1" applyFont="1" applyBorder="1" applyAlignment="1">
      <alignment horizontal="left" vertical="top" wrapText="1"/>
    </xf>
    <xf numFmtId="164" fontId="8" fillId="0" borderId="1" xfId="0" applyNumberFormat="1" applyFont="1" applyBorder="1" applyAlignment="1">
      <alignment horizontal="left" vertical="top" wrapText="1"/>
    </xf>
    <xf numFmtId="164" fontId="1" fillId="0" borderId="1" xfId="0" applyNumberFormat="1" applyFont="1" applyFill="1" applyBorder="1" applyAlignment="1">
      <alignment horizontal="left" vertical="top" wrapText="1"/>
    </xf>
    <xf numFmtId="164" fontId="1" fillId="0" borderId="1" xfId="0" quotePrefix="1" applyNumberFormat="1" applyFont="1" applyFill="1" applyBorder="1" applyAlignment="1">
      <alignment horizontal="left" vertical="top" wrapText="1"/>
    </xf>
    <xf numFmtId="164" fontId="20" fillId="0" borderId="1" xfId="1" applyNumberFormat="1" applyFont="1" applyBorder="1" applyAlignment="1">
      <alignment horizontal="left" vertical="top" wrapText="1"/>
    </xf>
    <xf numFmtId="0" fontId="0" fillId="0" borderId="0" xfId="0" applyAlignment="1">
      <alignment horizontal="left" vertical="top" wrapText="1"/>
    </xf>
    <xf numFmtId="164" fontId="1" fillId="0" borderId="27" xfId="0" applyNumberFormat="1" applyFont="1" applyBorder="1" applyAlignment="1">
      <alignment horizontal="left" vertical="top" wrapText="1"/>
    </xf>
    <xf numFmtId="0" fontId="9" fillId="0" borderId="1" xfId="0" applyFont="1" applyBorder="1" applyAlignment="1">
      <alignment horizontal="left" vertical="top" wrapText="1"/>
    </xf>
    <xf numFmtId="0" fontId="36" fillId="0" borderId="1" xfId="0" applyFont="1" applyBorder="1" applyAlignment="1">
      <alignment horizontal="left" vertical="top" wrapText="1"/>
    </xf>
    <xf numFmtId="164" fontId="1" fillId="0" borderId="28" xfId="0" applyNumberFormat="1" applyFont="1" applyBorder="1" applyAlignment="1">
      <alignment horizontal="left" vertical="top" wrapText="1"/>
    </xf>
    <xf numFmtId="164" fontId="1" fillId="5" borderId="1" xfId="0" applyNumberFormat="1" applyFont="1" applyFill="1" applyBorder="1" applyAlignment="1">
      <alignment horizontal="left" vertical="top" wrapText="1"/>
    </xf>
    <xf numFmtId="0" fontId="10" fillId="7" borderId="0" xfId="0" applyFont="1" applyFill="1" applyAlignment="1" applyProtection="1">
      <protection hidden="1"/>
    </xf>
    <xf numFmtId="0" fontId="9" fillId="0" borderId="26" xfId="0"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164" fontId="1" fillId="0" borderId="27" xfId="0" applyNumberFormat="1" applyFont="1" applyFill="1" applyBorder="1" applyAlignment="1">
      <alignment horizontal="left" vertical="top" wrapText="1"/>
    </xf>
    <xf numFmtId="164" fontId="1" fillId="0" borderId="28" xfId="0" applyNumberFormat="1" applyFont="1" applyFill="1" applyBorder="1" applyAlignment="1">
      <alignment horizontal="left" vertical="top" wrapText="1"/>
    </xf>
    <xf numFmtId="0" fontId="9" fillId="0" borderId="1" xfId="0" applyFont="1" applyFill="1" applyBorder="1" applyAlignment="1">
      <alignment horizontal="left" vertical="top" wrapText="1"/>
    </xf>
    <xf numFmtId="0" fontId="10" fillId="2" borderId="0" xfId="0" applyFont="1" applyFill="1" applyAlignment="1" applyProtection="1">
      <alignment horizontal="right" vertical="center"/>
      <protection hidden="1"/>
    </xf>
    <xf numFmtId="0" fontId="9" fillId="2" borderId="0" xfId="0" applyFont="1" applyFill="1" applyAlignment="1" applyProtection="1">
      <alignment vertical="top"/>
      <protection hidden="1"/>
    </xf>
    <xf numFmtId="14" fontId="10" fillId="2" borderId="0" xfId="0" applyNumberFormat="1" applyFont="1" applyFill="1" applyAlignment="1" applyProtection="1">
      <alignment horizontal="left" vertical="center"/>
      <protection hidden="1"/>
    </xf>
    <xf numFmtId="0" fontId="9" fillId="3" borderId="4" xfId="0" applyFont="1" applyFill="1" applyBorder="1" applyAlignment="1" applyProtection="1">
      <alignment horizontal="center"/>
      <protection locked="0"/>
    </xf>
    <xf numFmtId="0" fontId="9" fillId="3" borderId="18" xfId="0" applyFont="1" applyFill="1" applyBorder="1" applyProtection="1">
      <protection locked="0"/>
    </xf>
    <xf numFmtId="0" fontId="9" fillId="3" borderId="18" xfId="0" applyFont="1" applyFill="1" applyBorder="1" applyAlignment="1" applyProtection="1">
      <alignment horizontal="center"/>
      <protection locked="0"/>
    </xf>
    <xf numFmtId="165" fontId="9" fillId="3" borderId="18" xfId="2" applyNumberFormat="1" applyFont="1" applyFill="1" applyBorder="1" applyProtection="1">
      <protection locked="0"/>
    </xf>
    <xf numFmtId="167" fontId="1" fillId="2" borderId="0" xfId="2" applyNumberFormat="1" applyFont="1" applyFill="1" applyBorder="1" applyAlignment="1" applyProtection="1">
      <protection hidden="1"/>
    </xf>
    <xf numFmtId="165" fontId="3" fillId="2" borderId="0" xfId="2" applyNumberFormat="1" applyFont="1" applyFill="1" applyProtection="1">
      <protection hidden="1"/>
    </xf>
    <xf numFmtId="0" fontId="39" fillId="2" borderId="0" xfId="1" applyFont="1" applyFill="1" applyAlignment="1" applyProtection="1">
      <protection hidden="1"/>
    </xf>
    <xf numFmtId="165" fontId="3" fillId="2" borderId="0" xfId="2" applyNumberFormat="1" applyFont="1" applyFill="1" applyAlignment="1" applyProtection="1">
      <alignment horizontal="center" textRotation="60" wrapText="1"/>
      <protection hidden="1"/>
    </xf>
    <xf numFmtId="165" fontId="3" fillId="2" borderId="0" xfId="2" applyNumberFormat="1" applyFont="1" applyFill="1" applyBorder="1"/>
    <xf numFmtId="165" fontId="3" fillId="2" borderId="0" xfId="2" applyNumberFormat="1" applyFont="1" applyFill="1" applyBorder="1" applyProtection="1">
      <protection hidden="1"/>
    </xf>
    <xf numFmtId="165" fontId="3" fillId="7" borderId="0" xfId="2" applyNumberFormat="1" applyFont="1" applyFill="1" applyBorder="1" applyProtection="1">
      <protection hidden="1"/>
    </xf>
    <xf numFmtId="165" fontId="3" fillId="2" borderId="0" xfId="2" applyNumberFormat="1" applyFont="1" applyFill="1"/>
    <xf numFmtId="0" fontId="3" fillId="2" borderId="0" xfId="0" applyFont="1" applyFill="1"/>
    <xf numFmtId="0" fontId="3" fillId="7" borderId="0" xfId="0" applyFont="1" applyFill="1"/>
    <xf numFmtId="0" fontId="10" fillId="2" borderId="0" xfId="0" applyFont="1" applyFill="1" applyAlignment="1" applyProtection="1">
      <alignment horizontal="right" wrapText="1"/>
      <protection hidden="1"/>
    </xf>
    <xf numFmtId="0" fontId="5" fillId="2" borderId="0" xfId="0" applyFont="1" applyFill="1" applyBorder="1" applyAlignment="1" applyProtection="1">
      <protection hidden="1"/>
    </xf>
    <xf numFmtId="0" fontId="10" fillId="2" borderId="0" xfId="0" applyFont="1" applyFill="1" applyAlignment="1" applyProtection="1">
      <alignment horizontal="right" shrinkToFit="1"/>
      <protection hidden="1"/>
    </xf>
    <xf numFmtId="0" fontId="10" fillId="2" borderId="11" xfId="0" applyFont="1" applyFill="1" applyBorder="1" applyAlignment="1" applyProtection="1">
      <alignment horizontal="left" vertical="top" wrapText="1"/>
      <protection hidden="1"/>
    </xf>
    <xf numFmtId="0" fontId="27" fillId="0" borderId="11" xfId="0" applyFont="1" applyBorder="1" applyAlignment="1" applyProtection="1">
      <alignment horizontal="left" vertical="top" wrapText="1"/>
      <protection hidden="1"/>
    </xf>
    <xf numFmtId="0" fontId="27" fillId="0" borderId="12" xfId="0" applyFont="1" applyBorder="1" applyAlignment="1" applyProtection="1">
      <alignment horizontal="left" vertical="top" wrapText="1"/>
      <protection hidden="1"/>
    </xf>
    <xf numFmtId="0" fontId="10" fillId="2" borderId="9" xfId="0" applyFont="1" applyFill="1" applyBorder="1" applyAlignment="1" applyProtection="1">
      <alignment horizontal="left" vertical="top" wrapText="1"/>
      <protection hidden="1"/>
    </xf>
    <xf numFmtId="0" fontId="27" fillId="0" borderId="9" xfId="0" applyFont="1" applyBorder="1" applyAlignment="1" applyProtection="1">
      <alignment horizontal="left" vertical="top" wrapText="1"/>
      <protection hidden="1"/>
    </xf>
    <xf numFmtId="0" fontId="27" fillId="0" borderId="10" xfId="0" applyFont="1" applyBorder="1" applyAlignment="1" applyProtection="1">
      <alignment horizontal="left" vertical="top" wrapText="1"/>
      <protection hidden="1"/>
    </xf>
    <xf numFmtId="0" fontId="35" fillId="2" borderId="9" xfId="1" applyFont="1" applyFill="1" applyBorder="1" applyAlignment="1" applyProtection="1">
      <alignment horizontal="left" vertical="top" wrapText="1"/>
      <protection hidden="1"/>
    </xf>
    <xf numFmtId="0" fontId="35" fillId="0" borderId="9" xfId="1" applyFont="1" applyBorder="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2" fillId="0" borderId="0" xfId="0" applyFont="1" applyAlignment="1" applyProtection="1">
      <alignment horizontal="left" vertical="top" wrapText="1"/>
      <protection hidden="1"/>
    </xf>
    <xf numFmtId="0" fontId="10" fillId="2" borderId="19" xfId="0" applyFont="1" applyFill="1" applyBorder="1" applyAlignment="1" applyProtection="1">
      <alignment wrapText="1"/>
      <protection hidden="1"/>
    </xf>
    <xf numFmtId="0" fontId="0" fillId="0" borderId="19" xfId="0" applyBorder="1" applyAlignment="1" applyProtection="1">
      <alignment wrapText="1"/>
      <protection hidden="1"/>
    </xf>
    <xf numFmtId="0" fontId="5" fillId="3" borderId="13" xfId="0" applyFont="1" applyFill="1" applyBorder="1" applyAlignment="1" applyProtection="1">
      <protection locked="0"/>
    </xf>
    <xf numFmtId="0" fontId="6" fillId="3" borderId="17" xfId="0" applyFont="1" applyFill="1" applyBorder="1" applyAlignment="1" applyProtection="1">
      <protection locked="0"/>
    </xf>
    <xf numFmtId="0" fontId="5" fillId="3" borderId="3" xfId="0" applyFont="1" applyFill="1" applyBorder="1" applyAlignment="1" applyProtection="1">
      <protection locked="0"/>
    </xf>
    <xf numFmtId="0" fontId="6" fillId="3" borderId="4" xfId="0" applyFont="1" applyFill="1" applyBorder="1" applyAlignment="1" applyProtection="1">
      <protection locked="0"/>
    </xf>
    <xf numFmtId="0" fontId="5" fillId="3" borderId="15" xfId="0" applyFont="1" applyFill="1" applyBorder="1" applyAlignment="1" applyProtection="1">
      <protection locked="0"/>
    </xf>
    <xf numFmtId="0" fontId="6" fillId="3" borderId="18" xfId="0" applyFont="1" applyFill="1" applyBorder="1" applyAlignment="1" applyProtection="1">
      <protection locked="0"/>
    </xf>
    <xf numFmtId="0" fontId="5" fillId="3" borderId="0" xfId="0" applyFont="1" applyFill="1" applyAlignment="1" applyProtection="1">
      <alignment horizontal="center" vertical="top" wrapText="1"/>
      <protection locked="0"/>
    </xf>
    <xf numFmtId="0" fontId="5" fillId="3" borderId="0" xfId="0" applyFont="1" applyFill="1" applyAlignment="1" applyProtection="1">
      <alignment horizontal="center" shrinkToFit="1"/>
      <protection locked="0"/>
    </xf>
    <xf numFmtId="165" fontId="5" fillId="3" borderId="30" xfId="2" applyNumberFormat="1" applyFont="1" applyFill="1" applyBorder="1" applyAlignment="1" applyProtection="1">
      <alignment horizontal="center"/>
      <protection locked="0"/>
    </xf>
    <xf numFmtId="165" fontId="5" fillId="3" borderId="13" xfId="2" applyNumberFormat="1" applyFont="1" applyFill="1" applyBorder="1" applyAlignment="1" applyProtection="1">
      <alignment horizontal="center"/>
      <protection locked="0"/>
    </xf>
    <xf numFmtId="165" fontId="5" fillId="3" borderId="6" xfId="2" applyNumberFormat="1" applyFont="1" applyFill="1" applyBorder="1" applyAlignment="1" applyProtection="1">
      <alignment horizontal="center"/>
      <protection locked="0"/>
    </xf>
    <xf numFmtId="165" fontId="5" fillId="3" borderId="3" xfId="2" applyNumberFormat="1" applyFont="1" applyFill="1" applyBorder="1" applyAlignment="1" applyProtection="1">
      <alignment horizontal="center"/>
      <protection locked="0"/>
    </xf>
    <xf numFmtId="165" fontId="5" fillId="3" borderId="31" xfId="2" applyNumberFormat="1" applyFont="1" applyFill="1" applyBorder="1" applyAlignment="1" applyProtection="1">
      <alignment horizontal="center"/>
      <protection locked="0"/>
    </xf>
    <xf numFmtId="165" fontId="5" fillId="3" borderId="15" xfId="2" applyNumberFormat="1" applyFont="1" applyFill="1" applyBorder="1" applyAlignment="1" applyProtection="1">
      <alignment horizontal="center"/>
      <protection locked="0"/>
    </xf>
    <xf numFmtId="165" fontId="5" fillId="3" borderId="14" xfId="2" applyNumberFormat="1" applyFont="1" applyFill="1" applyBorder="1" applyAlignment="1" applyProtection="1">
      <alignment horizontal="center"/>
      <protection locked="0"/>
    </xf>
    <xf numFmtId="165" fontId="5" fillId="3" borderId="2" xfId="2" applyNumberFormat="1" applyFont="1" applyFill="1" applyBorder="1" applyAlignment="1" applyProtection="1">
      <alignment horizontal="center"/>
      <protection locked="0"/>
    </xf>
    <xf numFmtId="165" fontId="5" fillId="3" borderId="16" xfId="2" applyNumberFormat="1" applyFont="1" applyFill="1" applyBorder="1" applyAlignment="1" applyProtection="1">
      <alignment horizontal="center"/>
      <protection locked="0"/>
    </xf>
    <xf numFmtId="0" fontId="24" fillId="2" borderId="0" xfId="0" applyFont="1" applyFill="1" applyAlignment="1" applyProtection="1">
      <alignment horizontal="right" vertical="center" shrinkToFit="1"/>
      <protection hidden="1"/>
    </xf>
    <xf numFmtId="0" fontId="10" fillId="2" borderId="0" xfId="0" applyFont="1" applyFill="1" applyAlignment="1" applyProtection="1">
      <alignment horizontal="right" wrapText="1"/>
      <protection hidden="1"/>
    </xf>
    <xf numFmtId="0" fontId="0" fillId="0" borderId="0" xfId="0" applyAlignment="1" applyProtection="1">
      <alignment horizontal="right" wrapText="1"/>
      <protection hidden="1"/>
    </xf>
    <xf numFmtId="0" fontId="10" fillId="2" borderId="0" xfId="0" applyFont="1" applyFill="1" applyAlignment="1" applyProtection="1">
      <alignment horizontal="right" vertical="center" shrinkToFit="1"/>
      <protection hidden="1"/>
    </xf>
    <xf numFmtId="0" fontId="0" fillId="0" borderId="0" xfId="0" applyAlignment="1" applyProtection="1">
      <alignment shrinkToFit="1"/>
      <protection hidden="1"/>
    </xf>
    <xf numFmtId="0" fontId="16" fillId="3" borderId="0" xfId="1" applyFill="1" applyAlignment="1" applyProtection="1">
      <alignment shrinkToFit="1"/>
      <protection locked="0"/>
    </xf>
    <xf numFmtId="0" fontId="16" fillId="0" borderId="0" xfId="1" applyAlignment="1" applyProtection="1">
      <alignment shrinkToFit="1"/>
      <protection locked="0"/>
    </xf>
    <xf numFmtId="0" fontId="16" fillId="0" borderId="0" xfId="1" applyAlignment="1" applyProtection="1">
      <protection locked="0"/>
    </xf>
    <xf numFmtId="0" fontId="10" fillId="2" borderId="0" xfId="0" applyFont="1" applyFill="1" applyAlignment="1" applyProtection="1">
      <alignment horizontal="left" shrinkToFit="1"/>
      <protection hidden="1"/>
    </xf>
    <xf numFmtId="0" fontId="0" fillId="0" borderId="0" xfId="0" applyAlignment="1" applyProtection="1">
      <alignment horizontal="left" shrinkToFit="1"/>
      <protection hidden="1"/>
    </xf>
    <xf numFmtId="0" fontId="5" fillId="2" borderId="0" xfId="0" applyFont="1" applyFill="1" applyBorder="1" applyAlignment="1" applyProtection="1">
      <protection hidden="1"/>
    </xf>
    <xf numFmtId="0" fontId="16" fillId="3" borderId="0" xfId="1" applyFill="1" applyAlignment="1" applyProtection="1">
      <protection locked="0"/>
    </xf>
    <xf numFmtId="0" fontId="10" fillId="2" borderId="0" xfId="0" applyFont="1" applyFill="1" applyAlignment="1" applyProtection="1">
      <alignment horizontal="right" shrinkToFit="1"/>
      <protection hidden="1"/>
    </xf>
    <xf numFmtId="0" fontId="0" fillId="0" borderId="0" xfId="0" applyAlignment="1" applyProtection="1">
      <alignment horizontal="right" shrinkToFit="1"/>
      <protection hidden="1"/>
    </xf>
    <xf numFmtId="0" fontId="16" fillId="3" borderId="0" xfId="1" applyFill="1" applyAlignment="1" applyProtection="1">
      <protection hidden="1"/>
    </xf>
    <xf numFmtId="0" fontId="16" fillId="0" borderId="0" xfId="1" applyAlignment="1" applyProtection="1">
      <protection hidden="1"/>
    </xf>
    <xf numFmtId="0" fontId="15" fillId="2" borderId="0" xfId="0" applyFont="1" applyFill="1" applyAlignment="1" applyProtection="1">
      <alignment horizontal="left" shrinkToFit="1"/>
      <protection hidden="1"/>
    </xf>
    <xf numFmtId="0" fontId="16" fillId="3" borderId="0" xfId="1" applyFill="1" applyAlignment="1" applyProtection="1">
      <alignment horizontal="left"/>
      <protection hidden="1"/>
    </xf>
  </cellXfs>
  <cellStyles count="4">
    <cellStyle name="Komma" xfId="2" builtinId="3"/>
    <cellStyle name="Link" xfId="1" builtinId="8"/>
    <cellStyle name="Normal" xfId="0" builtinId="0"/>
    <cellStyle name="Procent" xfId="3" builtinId="5"/>
  </cellStyles>
  <dxfs count="0"/>
  <tableStyles count="0" defaultTableStyle="TableStyleMedium2" defaultPivotStyle="PivotStyleLight16"/>
  <colors>
    <mruColors>
      <color rgb="FFCCD6DD"/>
      <color rgb="FFF9CCDB"/>
      <color rgb="FF003057"/>
      <color rgb="FF78BE20"/>
      <color rgb="FF7F97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409574</xdr:colOff>
      <xdr:row>1</xdr:row>
      <xdr:rowOff>0</xdr:rowOff>
    </xdr:from>
    <xdr:to>
      <xdr:col>9</xdr:col>
      <xdr:colOff>504825</xdr:colOff>
      <xdr:row>5</xdr:row>
      <xdr:rowOff>1</xdr:rowOff>
    </xdr:to>
    <xdr:pic>
      <xdr:nvPicPr>
        <xdr:cNvPr id="5" name="Billed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53624" y="161925"/>
          <a:ext cx="781051" cy="781051"/>
        </a:xfrm>
        <a:prstGeom prst="rect">
          <a:avLst/>
        </a:prstGeom>
      </xdr:spPr>
    </xdr:pic>
    <xdr:clientData/>
  </xdr:twoCellAnchor>
  <xdr:twoCellAnchor editAs="oneCell">
    <xdr:from>
      <xdr:col>1</xdr:col>
      <xdr:colOff>38557</xdr:colOff>
      <xdr:row>5</xdr:row>
      <xdr:rowOff>47625</xdr:rowOff>
    </xdr:from>
    <xdr:to>
      <xdr:col>3</xdr:col>
      <xdr:colOff>494838</xdr:colOff>
      <xdr:row>5</xdr:row>
      <xdr:rowOff>2690705</xdr:rowOff>
    </xdr:to>
    <xdr:pic>
      <xdr:nvPicPr>
        <xdr:cNvPr id="6" name="Pladsholder til billede 3"/>
        <xdr:cNvPicPr>
          <a:picLocks noGrp="1"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flipH="1">
          <a:off x="238582" y="990600"/>
          <a:ext cx="3999581" cy="2643080"/>
        </a:xfrm>
        <a:prstGeom prst="round2DiagRect">
          <a:avLst>
            <a:gd name="adj1" fmla="val 0"/>
            <a:gd name="adj2" fmla="val 5438"/>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285750</xdr:colOff>
      <xdr:row>0</xdr:row>
      <xdr:rowOff>142875</xdr:rowOff>
    </xdr:from>
    <xdr:to>
      <xdr:col>12</xdr:col>
      <xdr:colOff>495301</xdr:colOff>
      <xdr:row>4</xdr:row>
      <xdr:rowOff>142876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38000" y="142875"/>
          <a:ext cx="781051" cy="7778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1266824</xdr:colOff>
      <xdr:row>0</xdr:row>
      <xdr:rowOff>155575</xdr:rowOff>
    </xdr:from>
    <xdr:to>
      <xdr:col>7</xdr:col>
      <xdr:colOff>333758</xdr:colOff>
      <xdr:row>4</xdr:row>
      <xdr:rowOff>155576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99" y="155575"/>
          <a:ext cx="781434" cy="7778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438150</xdr:colOff>
      <xdr:row>1</xdr:row>
      <xdr:rowOff>28575</xdr:rowOff>
    </xdr:from>
    <xdr:to>
      <xdr:col>8</xdr:col>
      <xdr:colOff>1219584</xdr:colOff>
      <xdr:row>5</xdr:row>
      <xdr:rowOff>12291</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30213" y="195263"/>
          <a:ext cx="781434" cy="7814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438150</xdr:colOff>
      <xdr:row>1</xdr:row>
      <xdr:rowOff>28575</xdr:rowOff>
    </xdr:from>
    <xdr:to>
      <xdr:col>8</xdr:col>
      <xdr:colOff>1219200</xdr:colOff>
      <xdr:row>5</xdr:row>
      <xdr:rowOff>28576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25450" y="190500"/>
          <a:ext cx="781050" cy="7810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266700</xdr:colOff>
      <xdr:row>0</xdr:row>
      <xdr:rowOff>47625</xdr:rowOff>
    </xdr:from>
    <xdr:to>
      <xdr:col>8</xdr:col>
      <xdr:colOff>1047751</xdr:colOff>
      <xdr:row>4</xdr:row>
      <xdr:rowOff>47626</xdr:rowOff>
    </xdr:to>
    <xdr:pic>
      <xdr:nvPicPr>
        <xdr:cNvPr id="2" name="Bille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24925" y="47625"/>
          <a:ext cx="781051" cy="7810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1685925</xdr:colOff>
      <xdr:row>1</xdr:row>
      <xdr:rowOff>57150</xdr:rowOff>
    </xdr:from>
    <xdr:to>
      <xdr:col>8</xdr:col>
      <xdr:colOff>95250</xdr:colOff>
      <xdr:row>5</xdr:row>
      <xdr:rowOff>57151</xdr:rowOff>
    </xdr:to>
    <xdr:pic>
      <xdr:nvPicPr>
        <xdr:cNvPr id="3" name="Bille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2225" y="219075"/>
          <a:ext cx="781050" cy="781051"/>
        </a:xfrm>
        <a:prstGeom prst="rect">
          <a:avLst/>
        </a:prstGeom>
      </xdr:spPr>
    </xdr:pic>
    <xdr:clientData/>
  </xdr:twoCellAnchor>
</xdr:wsDr>
</file>

<file path=xl/theme/theme1.xml><?xml version="1.0" encoding="utf-8"?>
<a:theme xmlns:a="http://schemas.openxmlformats.org/drawingml/2006/main" name="Office-tema">
  <a:themeElements>
    <a:clrScheme name="Miljømærkning Danmark">
      <a:dk1>
        <a:sysClr val="windowText" lastClr="000000"/>
      </a:dk1>
      <a:lt1>
        <a:sysClr val="window" lastClr="FFFFFF"/>
      </a:lt1>
      <a:dk2>
        <a:srgbClr val="65665C"/>
      </a:dk2>
      <a:lt2>
        <a:srgbClr val="CEB888"/>
      </a:lt2>
      <a:accent1>
        <a:srgbClr val="78BE20"/>
      </a:accent1>
      <a:accent2>
        <a:srgbClr val="B7DD79"/>
      </a:accent2>
      <a:accent3>
        <a:srgbClr val="003057"/>
      </a:accent3>
      <a:accent4>
        <a:srgbClr val="007398"/>
      </a:accent4>
      <a:accent5>
        <a:srgbClr val="E0004D"/>
      </a:accent5>
      <a:accent6>
        <a:srgbClr val="FFC845"/>
      </a:accent6>
      <a:hlink>
        <a:srgbClr val="000000"/>
      </a:hlink>
      <a:folHlink>
        <a:srgbClr val="00000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03%20Documentation\e)%20Ecolabelled%20products%20and%20services%20(P6)" TargetMode="External"/><Relationship Id="rId13" Type="http://schemas.openxmlformats.org/officeDocument/2006/relationships/hyperlink" Target="http://www.ust.is/einstaklingar/umhverfismerki/svanurinn/" TargetMode="External"/><Relationship Id="rId3" Type="http://schemas.openxmlformats.org/officeDocument/2006/relationships/hyperlink" Target="..\02%20Checklist%20and%20calculations" TargetMode="External"/><Relationship Id="rId7" Type="http://schemas.openxmlformats.org/officeDocument/2006/relationships/hyperlink" Target="..\03%20Documentation\c)%20Transportation%20(O11-O12,%20P3-P4)" TargetMode="External"/><Relationship Id="rId12" Type="http://schemas.openxmlformats.org/officeDocument/2006/relationships/hyperlink" Target="mailto:ansokan@svanen.se" TargetMode="External"/><Relationship Id="rId17" Type="http://schemas.openxmlformats.org/officeDocument/2006/relationships/drawing" Target="../drawings/drawing1.xml"/><Relationship Id="rId2" Type="http://schemas.openxmlformats.org/officeDocument/2006/relationships/hyperlink" Target="..\01%20Application%20forms" TargetMode="External"/><Relationship Id="rId16" Type="http://schemas.openxmlformats.org/officeDocument/2006/relationships/printerSettings" Target="../printerSettings/printerSettings1.bin"/><Relationship Id="rId1" Type="http://schemas.openxmlformats.org/officeDocument/2006/relationships/hyperlink" Target="mailto:application@ecolabel.dk" TargetMode="External"/><Relationship Id="rId6" Type="http://schemas.openxmlformats.org/officeDocument/2006/relationships/hyperlink" Target="..\03%20Documentation\b)%20Chemicals%20(O3-O10,%20P1-P2)" TargetMode="External"/><Relationship Id="rId11" Type="http://schemas.openxmlformats.org/officeDocument/2006/relationships/hyperlink" Target="mailto:info@svanemerket.no" TargetMode="External"/><Relationship Id="rId5" Type="http://schemas.openxmlformats.org/officeDocument/2006/relationships/hyperlink" Target="..\03%20Documentation\a)%20m2%20cleaning%20(O2)" TargetMode="External"/><Relationship Id="rId15" Type="http://schemas.openxmlformats.org/officeDocument/2006/relationships/hyperlink" Target="..\03%20Documentation\d)%20Consumption%20of%20bags%20(P5)" TargetMode="External"/><Relationship Id="rId10" Type="http://schemas.openxmlformats.org/officeDocument/2006/relationships/hyperlink" Target="..\03%20Documentation\g)%20Ethical%20requirements%20(O18-O22)" TargetMode="External"/><Relationship Id="rId4" Type="http://schemas.openxmlformats.org/officeDocument/2006/relationships/hyperlink" Target="..\03%20Documentation" TargetMode="External"/><Relationship Id="rId9" Type="http://schemas.openxmlformats.org/officeDocument/2006/relationships/hyperlink" Target="..\03%20Documentation\f)%20Cleaning%20quality%20(O14-O17)" TargetMode="External"/><Relationship Id="rId14" Type="http://schemas.openxmlformats.org/officeDocument/2006/relationships/hyperlink" Target="mailto:joutsen@ecolabel.f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03%20Documentation\a)%20m2%20cleaning%20(O2)\Contract%20examples" TargetMode="External"/><Relationship Id="rId1" Type="http://schemas.openxmlformats.org/officeDocument/2006/relationships/hyperlink" Target="..\03%20Documentation\a)%20m2%20cleaning%20(O2)"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03%20Documentation\b)%20Chemicals%20(O3-O10,%20P1-P2)\Dosage%20routines" TargetMode="External"/><Relationship Id="rId1" Type="http://schemas.openxmlformats.org/officeDocument/2006/relationships/hyperlink" Target="..\03%20Documentation\b)%20Chemicals%20(O3-O10,%20P1-P2)\Purchase%20statistics%20for%20chemicals"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03%20Documentation\b)%20Chemicals%20(O3-O10,%20P1-P2)\Dosage%20routines" TargetMode="External"/><Relationship Id="rId1" Type="http://schemas.openxmlformats.org/officeDocument/2006/relationships/hyperlink" Target="..\03%20Documentation\b)%20Chemicals%20(O3-O10,%20P1-P2)\Purchase%20statistics%20for%20chemical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03%20Documentation\c)%20Transportation%20(O11-O12,%20P3-P4)\Purchase%20routine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03%20Documentation\d)%20Consumption%20of%20bags%20(P5)"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K24"/>
  <sheetViews>
    <sheetView tabSelected="1" zoomScale="80" zoomScaleNormal="80" workbookViewId="0">
      <selection activeCell="G2" sqref="G2"/>
    </sheetView>
  </sheetViews>
  <sheetFormatPr defaultColWidth="0" defaultRowHeight="12.75" zeroHeight="1" x14ac:dyDescent="0.2"/>
  <cols>
    <col min="1" max="1" width="2.625" style="11" customWidth="1"/>
    <col min="2" max="6" width="23.25" style="11" customWidth="1"/>
    <col min="7" max="7" width="14.5" style="11" customWidth="1"/>
    <col min="8" max="9" width="9" style="11" customWidth="1"/>
    <col min="10" max="10" width="9.25" style="11" customWidth="1"/>
    <col min="11" max="11" width="9" style="11" customWidth="1"/>
    <col min="12" max="16384" width="9" style="11" hidden="1"/>
  </cols>
  <sheetData>
    <row r="1" spans="2:10" x14ac:dyDescent="0.2"/>
    <row r="2" spans="2:10" x14ac:dyDescent="0.2">
      <c r="E2" s="16"/>
      <c r="F2" s="17" t="s">
        <v>3</v>
      </c>
      <c r="G2" s="18" t="s">
        <v>1</v>
      </c>
    </row>
    <row r="3" spans="2:10" s="98" customFormat="1" x14ac:dyDescent="0.2">
      <c r="F3" s="99"/>
      <c r="G3" s="100"/>
    </row>
    <row r="4" spans="2:10" s="98" customFormat="1" ht="23.25" x14ac:dyDescent="0.35">
      <c r="B4" s="101" t="str">
        <f>+HLOOKUP($G$2,Language!$B:$G,2,FALSE)</f>
        <v>Svanemærkning af rengøringstjenester, Gen. 3</v>
      </c>
      <c r="F4" s="263" t="str">
        <f>+HLOOKUP($G$2,Language!$B:$G,236,FALSE)&amp;":"</f>
        <v>Opdateret:</v>
      </c>
      <c r="G4" s="265">
        <v>42821</v>
      </c>
    </row>
    <row r="5" spans="2:10" s="98" customFormat="1" x14ac:dyDescent="0.2">
      <c r="B5" s="102" t="str">
        <f>+HLOOKUP($G$2,Language!$B:$G,32,FALSE)</f>
        <v>- Introduktion</v>
      </c>
    </row>
    <row r="6" spans="2:10" s="98" customFormat="1" ht="221.25" customHeight="1" x14ac:dyDescent="0.2">
      <c r="F6" s="264"/>
    </row>
    <row r="7" spans="2:10" ht="107.25" customHeight="1" x14ac:dyDescent="0.2">
      <c r="B7" s="291" t="str">
        <f>+HLOOKUP($G$2,Language!$B:$G,33,FALSE)</f>
        <v xml:space="preserve">Dette regneark anvendes sammen med folderstukturen til at strukturere og dokumentere overholdelse af Svanens krav i forbindelse med en ansøgning om Svanemærket for produktgruppen "076 Rengøringstjenester". 
Vælg ønsket sprog ovenfor.
Mappestrukturen kan downloades fra miljømærkeorganisationernes nationale hjemmesider som en .zip-fil og pakkes ud lokalt til brug for at strukturere dokumentationen. Når du er færdig skal du pakke folderstrukturen sammen til en zipfil og sende den i en e-mail til det miljøsekretatiat, hvor du ønsker at søge. </v>
      </c>
      <c r="C7" s="292"/>
      <c r="D7" s="292"/>
      <c r="E7" s="292"/>
      <c r="F7" s="292"/>
      <c r="G7" s="292"/>
      <c r="H7" s="292"/>
      <c r="I7" s="292"/>
      <c r="J7" s="292"/>
    </row>
    <row r="8" spans="2:10" s="98" customFormat="1" x14ac:dyDescent="0.2">
      <c r="B8" s="102" t="str">
        <f>+HLOOKUP($G$2,Language!$B:$G,58,FALSE)</f>
        <v>Danmark:</v>
      </c>
      <c r="C8" s="102" t="str">
        <f>+HLOOKUP($G$2,Language!$B:$G,59,FALSE)</f>
        <v>Island:</v>
      </c>
      <c r="D8" s="102" t="str">
        <f>+HLOOKUP($G$2,Language!$B:$G,60,FALSE)</f>
        <v>Finland:</v>
      </c>
      <c r="E8" s="102" t="str">
        <f>+HLOOKUP($G$2,Language!$B:$G,61,FALSE)</f>
        <v>Norge:</v>
      </c>
      <c r="F8" s="102" t="str">
        <f>+HLOOKUP($G$2,Language!$B:$G,62,FALSE)</f>
        <v>Sverige:</v>
      </c>
    </row>
    <row r="9" spans="2:10" s="98" customFormat="1" ht="14.25" x14ac:dyDescent="0.2">
      <c r="B9" s="103" t="s">
        <v>106</v>
      </c>
      <c r="C9" s="104" t="s">
        <v>425</v>
      </c>
      <c r="D9" s="105" t="s">
        <v>994</v>
      </c>
      <c r="E9" s="104" t="s">
        <v>423</v>
      </c>
      <c r="F9" s="104" t="s">
        <v>424</v>
      </c>
    </row>
    <row r="10" spans="2:10" s="98" customFormat="1" ht="14.25" x14ac:dyDescent="0.2">
      <c r="B10" s="106"/>
      <c r="C10" s="102"/>
      <c r="D10" s="102"/>
      <c r="E10" s="102"/>
      <c r="F10" s="102"/>
    </row>
    <row r="11" spans="2:10" s="98" customFormat="1" ht="14.25" x14ac:dyDescent="0.2">
      <c r="B11" s="103"/>
      <c r="C11" s="102"/>
      <c r="D11" s="102"/>
      <c r="E11" s="102"/>
      <c r="F11" s="102"/>
    </row>
    <row r="12" spans="2:10" s="98" customFormat="1" ht="13.5" thickBot="1" x14ac:dyDescent="0.25">
      <c r="B12" s="107" t="str">
        <f>+HLOOKUP($G$2,Language!$B:$G,91,FALSE)</f>
        <v>Mappenavn og link til mappe</v>
      </c>
      <c r="C12" s="102"/>
      <c r="D12" s="107" t="str">
        <f>+HLOOKUP($G$2,Language!$B:$G,92,FALSE)</f>
        <v>Beskrivelse</v>
      </c>
    </row>
    <row r="13" spans="2:10" s="98" customFormat="1" ht="30" customHeight="1" thickBot="1" x14ac:dyDescent="0.25">
      <c r="B13" s="289" t="str">
        <f>+HLOOKUP($G$2,Language!$B:$G,63,FALSE)</f>
        <v>01 Application forms (ansøgningsskemaer)</v>
      </c>
      <c r="C13" s="290"/>
      <c r="D13" s="286" t="str">
        <f>+HLOOKUP($G$2,Language!$B:$G,64,FALSE)</f>
        <v>Indeholder ansøgningsskema, der skal udfyldes, udskrives, underskrives og uploades tilbage i mappen</v>
      </c>
      <c r="E13" s="287"/>
      <c r="F13" s="288"/>
      <c r="G13" s="108"/>
      <c r="H13" s="108"/>
      <c r="I13" s="108"/>
      <c r="J13" s="108"/>
    </row>
    <row r="14" spans="2:10" s="98" customFormat="1" ht="30" customHeight="1" thickBot="1" x14ac:dyDescent="0.25">
      <c r="B14" s="289" t="str">
        <f>+HLOOKUP($G$2,Language!$B:$G,65,FALSE)</f>
        <v>02 Checklists and calculations (Tjeklister og beregninger)</v>
      </c>
      <c r="C14" s="290"/>
      <c r="D14" s="283" t="str">
        <f>+HLOOKUP($G$2,Language!$B:$G,66,FALSE)</f>
        <v>Hvor du finder dette regneark til at udfylde. Øvrige beregninger og dukumentation uploades til mappe 03.</v>
      </c>
      <c r="E14" s="284"/>
      <c r="F14" s="285"/>
    </row>
    <row r="15" spans="2:10" s="98" customFormat="1" ht="30" customHeight="1" thickBot="1" x14ac:dyDescent="0.25">
      <c r="B15" s="289" t="str">
        <f>+HLOOKUP($G$2,Language!$B:$G,67,FALSE)</f>
        <v>03 Documentation (Dokumentation)</v>
      </c>
      <c r="C15" s="290"/>
      <c r="D15" s="283" t="str">
        <f>+HLOOKUP($G$2,Language!$B:$G,68,FALSE)</f>
        <v>Hvor alt relevant dokumentation uploades i de relevante undermapper:</v>
      </c>
      <c r="E15" s="284"/>
      <c r="F15" s="285"/>
    </row>
    <row r="16" spans="2:10" s="98" customFormat="1" ht="30" customHeight="1" thickBot="1" x14ac:dyDescent="0.25">
      <c r="B16" s="289" t="str">
        <f>+HLOOKUP($G$2,Language!$B:$G,69,FALSE)</f>
        <v>a) m2 cleaning (Rengjort areal)</v>
      </c>
      <c r="C16" s="290"/>
      <c r="D16" s="283" t="str">
        <f>+HLOOKUP($G$2,Language!$B:$G,70,FALSE)</f>
        <v>Til dokumentation vedrørende opgørelsen af det årlige rengjorte areal.</v>
      </c>
      <c r="E16" s="284"/>
      <c r="F16" s="285"/>
    </row>
    <row r="17" spans="2:6" s="98" customFormat="1" ht="30" customHeight="1" thickBot="1" x14ac:dyDescent="0.25">
      <c r="B17" s="289" t="str">
        <f>HLOOKUP($G$2,Language!$B:$G,71,FALSE)</f>
        <v>b) Chemicals (Kemikalier)</v>
      </c>
      <c r="C17" s="290"/>
      <c r="D17" s="283" t="str">
        <f>+HLOOKUP($G$2,Language!$B:$G,72,FALSE)</f>
        <v>Til dokumentation vedrørende brugen af kemikalier</v>
      </c>
      <c r="E17" s="284"/>
      <c r="F17" s="285"/>
    </row>
    <row r="18" spans="2:6" s="98" customFormat="1" ht="30" customHeight="1" thickBot="1" x14ac:dyDescent="0.25">
      <c r="B18" s="289" t="str">
        <f>+HLOOKUP($G$2,Language!$B:$G,73,FALSE)</f>
        <v>c) Transportation (Transport)</v>
      </c>
      <c r="C18" s="290"/>
      <c r="D18" s="283" t="str">
        <f>+HLOOKUP($G$2,Language!$B:$G,74,FALSE)</f>
        <v>Til dokumentation vedrørende biler/køretøjer og brændstofforbrug</v>
      </c>
      <c r="E18" s="284"/>
      <c r="F18" s="285"/>
    </row>
    <row r="19" spans="2:6" s="98" customFormat="1" ht="30" customHeight="1" thickBot="1" x14ac:dyDescent="0.25">
      <c r="B19" s="289" t="str">
        <f>+HLOOKUP($G$2,Language!$B:$G,75,FALSE)</f>
        <v>d) Consumption of bags (Forbrug af affaldsposer)</v>
      </c>
      <c r="C19" s="290"/>
      <c r="D19" s="283" t="str">
        <f>+HLOOKUP($G$2,Language!$B:$G,76,FALSE)</f>
        <v>Til dokumentation og beregninger vedrørende forbrug af affaldsposer.</v>
      </c>
      <c r="E19" s="284"/>
      <c r="F19" s="285"/>
    </row>
    <row r="20" spans="2:6" s="98" customFormat="1" ht="30" customHeight="1" thickBot="1" x14ac:dyDescent="0.25">
      <c r="B20" s="289" t="str">
        <f>HLOOKUP($G$2,Language!$B:$G,77,FALSE)</f>
        <v>e) Ecolabelled products and services (Indkøb af miljømærkede produkter og tjenester)</v>
      </c>
      <c r="C20" s="290"/>
      <c r="D20" s="283" t="str">
        <f>+HLOOKUP($G$2,Language!$B:$G,78,FALSE)</f>
        <v>Til dokumentation og beregninger vedrørende indkøb af pointgivende miljømærkede produkter og tjenester.</v>
      </c>
      <c r="E20" s="284"/>
      <c r="F20" s="285"/>
    </row>
    <row r="21" spans="2:6" s="98" customFormat="1" ht="30" customHeight="1" thickBot="1" x14ac:dyDescent="0.25">
      <c r="B21" s="289" t="str">
        <f>HLOOKUP($G$2,Language!$B:$G,81,FALSE)</f>
        <v>f) Cleaning quality (Rengøringskvalitet)</v>
      </c>
      <c r="C21" s="290"/>
      <c r="D21" s="283" t="str">
        <f>+HLOOKUP($G$2,Language!$B:$G,82,FALSE)</f>
        <v>Til dokumentation vedrørende skriftlige arbejdsinstruktioner og opfølgning på rengøringskvalitet.</v>
      </c>
      <c r="E21" s="284"/>
      <c r="F21" s="285"/>
    </row>
    <row r="22" spans="2:6" s="98" customFormat="1" ht="30" customHeight="1" x14ac:dyDescent="0.2">
      <c r="B22" s="289" t="str">
        <f>HLOOKUP($G$2,Language!$B:$G,85,FALSE)</f>
        <v>g) Ethical requirements (Etiske krav)</v>
      </c>
      <c r="C22" s="290"/>
      <c r="D22" s="283" t="str">
        <f>+HLOOKUP($G$2,Language!$B:$G,86,FALSE)</f>
        <v>Til dokumentation for ansøgers overholdelse af Svanes etiske krav.</v>
      </c>
      <c r="E22" s="284"/>
      <c r="F22" s="285"/>
    </row>
    <row r="23" spans="2:6" s="98" customFormat="1" x14ac:dyDescent="0.2"/>
    <row r="24" spans="2:6" s="98" customFormat="1" x14ac:dyDescent="0.2"/>
  </sheetData>
  <sheetProtection sheet="1" objects="1" scenarios="1"/>
  <mergeCells count="21">
    <mergeCell ref="B7:J7"/>
    <mergeCell ref="B13:C13"/>
    <mergeCell ref="B14:C14"/>
    <mergeCell ref="B15:C15"/>
    <mergeCell ref="B21:C21"/>
    <mergeCell ref="D18:F18"/>
    <mergeCell ref="D19:F19"/>
    <mergeCell ref="D20:F20"/>
    <mergeCell ref="D21:F21"/>
    <mergeCell ref="B22:C22"/>
    <mergeCell ref="B16:C16"/>
    <mergeCell ref="B17:C17"/>
    <mergeCell ref="B18:C18"/>
    <mergeCell ref="B19:C19"/>
    <mergeCell ref="B20:C20"/>
    <mergeCell ref="D22:F22"/>
    <mergeCell ref="D13:F13"/>
    <mergeCell ref="D14:F14"/>
    <mergeCell ref="D15:F15"/>
    <mergeCell ref="D16:F16"/>
    <mergeCell ref="D17:F17"/>
  </mergeCells>
  <dataValidations count="1">
    <dataValidation showInputMessage="1" showErrorMessage="1" sqref="G3"/>
  </dataValidations>
  <hyperlinks>
    <hyperlink ref="B9" r:id="rId1"/>
    <hyperlink ref="B13:C13" r:id="rId2" display="..\01 Application forms"/>
    <hyperlink ref="B14:C14" r:id="rId3" display="..\02 Checklist and calculations"/>
    <hyperlink ref="B15:C15" r:id="rId4" display="..\03 Documentation"/>
    <hyperlink ref="B16:C16" r:id="rId5" display="..\03 Documentation\a) m2 cleaning (O2)"/>
    <hyperlink ref="B17:C17" r:id="rId6" display="..\03 Documentation\b) Chemicals (O3-O10, P1-P2)"/>
    <hyperlink ref="B18:C18" r:id="rId7" display="..\03 Documentation\c) Transportation (O11-O12, P3-P4)"/>
    <hyperlink ref="B20:C20" r:id="rId8" display="..\03 Documentation\e) Ecolabelled products and services (P6)"/>
    <hyperlink ref="B21:C21" r:id="rId9" display="..\03 Documentation\f) Cleaning quality (O14-O17)"/>
    <hyperlink ref="B22:C22" r:id="rId10" display="..\03 Documentation\g) Ethical requirements (O18-O22)"/>
    <hyperlink ref="E9" r:id="rId11"/>
    <hyperlink ref="F9" r:id="rId12"/>
    <hyperlink ref="C9" r:id="rId13"/>
    <hyperlink ref="D9" r:id="rId14"/>
    <hyperlink ref="B19:C19" r:id="rId15" display="..\03 Documentation\d) Consumption of bags (P5)"/>
  </hyperlinks>
  <pageMargins left="0.70866141732283472" right="0.70866141732283472" top="0.74803149606299213" bottom="0.74803149606299213" header="0.31496062992125984" footer="0.31496062992125984"/>
  <pageSetup paperSize="9" scale="50" orientation="portrait" verticalDpi="0" r:id="rId16"/>
  <drawing r:id="rId17"/>
  <extLst>
    <ext xmlns:x14="http://schemas.microsoft.com/office/spreadsheetml/2009/9/main" uri="{CCE6A557-97BC-4b89-ADB6-D9C93CAAB3DF}">
      <x14:dataValidations xmlns:xm="http://schemas.microsoft.com/office/excel/2006/main" count="1">
        <x14:dataValidation type="list" showInputMessage="1" showErrorMessage="1">
          <x14:formula1>
            <xm:f>Language!$B$1:$G$1</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outlinePr summaryBelow="0" summaryRight="0"/>
    <pageSetUpPr fitToPage="1"/>
  </sheetPr>
  <dimension ref="A1:O244"/>
  <sheetViews>
    <sheetView zoomScaleNormal="100" workbookViewId="0">
      <selection activeCell="D7" sqref="D7:I7"/>
    </sheetView>
  </sheetViews>
  <sheetFormatPr defaultColWidth="0" defaultRowHeight="12.75" zeroHeight="1" outlineLevelRow="1" x14ac:dyDescent="0.2"/>
  <cols>
    <col min="1" max="1" width="4.25" style="102" customWidth="1"/>
    <col min="2" max="2" width="9" style="102" customWidth="1"/>
    <col min="3" max="3" width="14.875" style="102" customWidth="1"/>
    <col min="4" max="4" width="19.375" style="102" customWidth="1"/>
    <col min="5" max="5" width="17.5" style="102" customWidth="1"/>
    <col min="6" max="6" width="18.5" style="102" customWidth="1"/>
    <col min="7" max="7" width="18.375" style="102" customWidth="1"/>
    <col min="8" max="9" width="20.25" style="102" customWidth="1"/>
    <col min="10" max="10" width="1.25" style="102" customWidth="1"/>
    <col min="11" max="11" width="9.5" style="102" customWidth="1"/>
    <col min="12" max="12" width="7.5" style="102" customWidth="1"/>
    <col min="13" max="13" width="9" style="102" customWidth="1"/>
    <col min="14" max="15" width="0" style="102" hidden="1" customWidth="1"/>
    <col min="16" max="16384" width="9" style="102" hidden="1"/>
  </cols>
  <sheetData>
    <row r="1" spans="1:13" s="30" customFormat="1" x14ac:dyDescent="0.2">
      <c r="A1" s="102"/>
      <c r="B1" s="102"/>
      <c r="C1" s="102"/>
      <c r="D1" s="102"/>
      <c r="E1" s="102"/>
      <c r="F1" s="102"/>
      <c r="G1" s="102"/>
      <c r="H1" s="102"/>
      <c r="I1" s="102"/>
      <c r="J1" s="102"/>
      <c r="K1" s="102"/>
      <c r="L1" s="102"/>
      <c r="M1" s="102"/>
    </row>
    <row r="2" spans="1:13" s="30" customFormat="1" x14ac:dyDescent="0.2">
      <c r="A2" s="102"/>
      <c r="B2" s="102"/>
      <c r="C2" s="102"/>
      <c r="D2" s="102"/>
      <c r="E2" s="102"/>
      <c r="F2" s="109" t="s">
        <v>52</v>
      </c>
      <c r="G2" s="110" t="str">
        <f>+'Start here (select langage)'!G2</f>
        <v>Dansk</v>
      </c>
      <c r="H2" s="102"/>
      <c r="I2" s="102"/>
      <c r="J2" s="102"/>
      <c r="K2" s="102"/>
      <c r="L2" s="102"/>
      <c r="M2" s="102"/>
    </row>
    <row r="3" spans="1:13" s="30" customFormat="1" x14ac:dyDescent="0.2">
      <c r="A3" s="102"/>
      <c r="B3" s="102"/>
      <c r="C3" s="102"/>
      <c r="D3" s="102"/>
      <c r="E3" s="102"/>
      <c r="F3" s="102"/>
      <c r="G3" s="102"/>
      <c r="H3" s="102"/>
      <c r="I3" s="102"/>
      <c r="J3" s="102"/>
      <c r="K3" s="102"/>
      <c r="L3" s="102"/>
      <c r="M3" s="102"/>
    </row>
    <row r="4" spans="1:13" s="30" customFormat="1" ht="23.25" x14ac:dyDescent="0.35">
      <c r="A4" s="102"/>
      <c r="B4" s="101" t="str">
        <f>+HLOOKUP($G$2,Language!$B:$G,2,FALSE)</f>
        <v>Svanemærkning af rengøringstjenester, Gen. 3</v>
      </c>
      <c r="C4" s="102"/>
      <c r="D4" s="102"/>
      <c r="E4" s="102"/>
      <c r="F4" s="102"/>
      <c r="G4" s="102"/>
      <c r="H4" s="102"/>
      <c r="I4" s="102"/>
      <c r="J4" s="102"/>
      <c r="K4" s="102"/>
      <c r="L4" s="102"/>
      <c r="M4" s="102"/>
    </row>
    <row r="5" spans="1:13" s="30" customFormat="1" x14ac:dyDescent="0.2">
      <c r="A5" s="102"/>
      <c r="B5" s="102" t="str">
        <f>+HLOOKUP($G$2,Language!$B:$G,43,FALSE)</f>
        <v>- Beskrivelse af virksomheden, den leverede service samt underleverandører</v>
      </c>
      <c r="C5" s="102"/>
      <c r="D5" s="102"/>
      <c r="E5" s="102"/>
      <c r="F5" s="102"/>
      <c r="G5" s="102"/>
      <c r="H5" s="102"/>
      <c r="I5" s="102"/>
      <c r="J5" s="102"/>
      <c r="K5" s="102"/>
      <c r="L5" s="102"/>
      <c r="M5" s="102"/>
    </row>
    <row r="6" spans="1:13" s="30" customFormat="1" x14ac:dyDescent="0.2">
      <c r="A6" s="102"/>
      <c r="B6" s="102"/>
      <c r="C6" s="102"/>
      <c r="D6" s="102"/>
      <c r="E6" s="102"/>
      <c r="F6" s="102"/>
      <c r="G6" s="102"/>
      <c r="H6" s="102"/>
      <c r="I6" s="102"/>
      <c r="J6" s="102"/>
      <c r="K6" s="102"/>
      <c r="L6" s="102"/>
      <c r="M6" s="102"/>
    </row>
    <row r="7" spans="1:13" s="30" customFormat="1" ht="14.25" x14ac:dyDescent="0.2">
      <c r="A7" s="102"/>
      <c r="B7" s="313" t="str">
        <f>+HLOOKUP($G$2,Language!$B:$G,35,FALSE)&amp;":"</f>
        <v>Virksomhedsnavn:</v>
      </c>
      <c r="C7" s="314"/>
      <c r="D7" s="302"/>
      <c r="E7" s="302"/>
      <c r="F7" s="302"/>
      <c r="G7" s="302"/>
      <c r="H7" s="302"/>
      <c r="I7" s="302"/>
      <c r="J7" s="102"/>
      <c r="K7" s="102"/>
      <c r="L7" s="102"/>
      <c r="M7" s="102"/>
    </row>
    <row r="8" spans="1:13" s="30" customFormat="1" x14ac:dyDescent="0.2">
      <c r="A8" s="102"/>
      <c r="B8" s="102"/>
      <c r="C8" s="102"/>
      <c r="J8" s="102"/>
      <c r="K8" s="102"/>
      <c r="L8" s="116" t="s">
        <v>193</v>
      </c>
      <c r="M8" s="102"/>
    </row>
    <row r="9" spans="1:13" s="30" customFormat="1" ht="57" customHeight="1" x14ac:dyDescent="0.2">
      <c r="A9" s="102"/>
      <c r="B9" s="313" t="str">
        <f>+HLOOKUP($G$2,Language!$B:$G,206,FALSE)</f>
        <v>Tjeneste, som tilbydes, og som ønskes Svanemærket (f.eks. almindelig rengøring, vinduesvask eller gulvpleje):</v>
      </c>
      <c r="C9" s="314"/>
      <c r="D9" s="302"/>
      <c r="E9" s="302"/>
      <c r="F9" s="302"/>
      <c r="G9" s="302"/>
      <c r="H9" s="302"/>
      <c r="I9" s="302"/>
      <c r="J9" s="102"/>
      <c r="K9" s="102"/>
      <c r="L9" s="114"/>
      <c r="M9" s="102"/>
    </row>
    <row r="10" spans="1:13" s="30" customFormat="1" ht="7.5" customHeight="1" x14ac:dyDescent="0.2">
      <c r="A10" s="102"/>
      <c r="B10" s="102"/>
      <c r="C10" s="102"/>
      <c r="D10" s="102"/>
      <c r="E10" s="102"/>
      <c r="F10" s="102"/>
      <c r="G10" s="102"/>
      <c r="H10" s="102"/>
      <c r="I10" s="102"/>
      <c r="J10" s="102"/>
      <c r="K10" s="102"/>
      <c r="L10" s="114"/>
      <c r="M10" s="102"/>
    </row>
    <row r="11" spans="1:13" s="30" customFormat="1" x14ac:dyDescent="0.2">
      <c r="A11" s="102"/>
      <c r="B11" s="102"/>
      <c r="C11" s="102"/>
      <c r="D11" s="102"/>
      <c r="E11" s="102"/>
      <c r="F11" s="102"/>
      <c r="G11" s="109" t="str">
        <f>+HLOOKUP($G$2,Language!$B:$G,39,FALSE)&amp;":"</f>
        <v>Almindelig rengøring:</v>
      </c>
      <c r="H11" s="109" t="str">
        <f>+HLOOKUP($G$2,Language!$B:$G,40,FALSE)&amp;":"</f>
        <v>Vinduespolering:</v>
      </c>
      <c r="I11" s="109"/>
      <c r="J11" s="102"/>
      <c r="K11" s="109" t="str">
        <f>IF(G12+H12=0,"",+HLOOKUP($G$2,Language!$B:$G,44,FALSE)&amp;":")</f>
        <v/>
      </c>
      <c r="L11" s="115" t="s">
        <v>191</v>
      </c>
      <c r="M11" s="102"/>
    </row>
    <row r="12" spans="1:13" s="30" customFormat="1" ht="14.25" x14ac:dyDescent="0.2">
      <c r="A12" s="315" t="str">
        <f>+HLOOKUP($G$2,Language!$B:$G,36,FALSE)&amp;":"</f>
        <v>Antal ansatte for den miljømærkede service (antal årsværk):</v>
      </c>
      <c r="B12" s="316"/>
      <c r="C12" s="316"/>
      <c r="D12" s="316"/>
      <c r="E12" s="316"/>
      <c r="F12" s="316"/>
      <c r="G12" s="55"/>
      <c r="H12" s="56"/>
      <c r="I12" s="120" t="str">
        <f>+HLOOKUP($G$2,Language!$B:$G,94,FALSE)&amp;":"</f>
        <v>Valuta:</v>
      </c>
      <c r="J12" s="102"/>
      <c r="K12" s="102"/>
      <c r="L12" s="115" t="s">
        <v>194</v>
      </c>
      <c r="M12" s="102"/>
    </row>
    <row r="13" spans="1:13" s="30" customFormat="1" ht="14.25" x14ac:dyDescent="0.2">
      <c r="A13" s="312" t="str">
        <f>+HLOOKUP($G$2,Language!$B:$G,93,FALSE)&amp;":"</f>
        <v>Årlig omsætning for den miljømærkede service:</v>
      </c>
      <c r="B13" s="316"/>
      <c r="C13" s="316"/>
      <c r="D13" s="316"/>
      <c r="E13" s="316"/>
      <c r="F13" s="316"/>
      <c r="G13" s="57"/>
      <c r="H13" s="58"/>
      <c r="I13" s="58"/>
      <c r="J13" s="102"/>
      <c r="K13" s="102"/>
      <c r="L13" s="115" t="s">
        <v>192</v>
      </c>
      <c r="M13" s="102"/>
    </row>
    <row r="14" spans="1:13" s="30" customFormat="1" ht="14.25" x14ac:dyDescent="0.2">
      <c r="A14" s="312" t="str">
        <f>+HLOOKUP($G$2,Language!$B:$G,211,FALSE)</f>
        <v>Årlig omsætning for den ikke-miljømærkede service:</v>
      </c>
      <c r="B14" s="316"/>
      <c r="C14" s="316"/>
      <c r="D14" s="316"/>
      <c r="E14" s="316"/>
      <c r="F14" s="316"/>
      <c r="G14" s="57"/>
      <c r="H14" s="58"/>
      <c r="I14" s="58"/>
      <c r="J14" s="102"/>
      <c r="K14" s="102"/>
      <c r="L14" s="115" t="s">
        <v>195</v>
      </c>
      <c r="M14" s="102"/>
    </row>
    <row r="15" spans="1:13" s="30" customFormat="1" ht="14.25" x14ac:dyDescent="0.2">
      <c r="A15" s="111"/>
      <c r="B15" s="112"/>
      <c r="C15" s="112"/>
      <c r="D15" s="112"/>
      <c r="E15" s="112"/>
      <c r="F15" s="112"/>
      <c r="G15" s="121"/>
      <c r="H15" s="121"/>
      <c r="I15" s="121"/>
      <c r="J15" s="118"/>
      <c r="K15" s="117"/>
      <c r="L15" s="115"/>
      <c r="M15" s="102"/>
    </row>
    <row r="16" spans="1:13" s="30" customFormat="1" ht="14.25" x14ac:dyDescent="0.2">
      <c r="A16" s="312" t="str">
        <f>+HLOOKUP($G$2,Language!$B:$G,212,FALSE)</f>
        <v>Antal ansatte totalt:</v>
      </c>
      <c r="B16" s="316"/>
      <c r="C16" s="316"/>
      <c r="D16" s="316"/>
      <c r="E16" s="316"/>
      <c r="F16" s="316"/>
      <c r="G16" s="303"/>
      <c r="H16" s="303"/>
      <c r="I16" s="304"/>
      <c r="J16" s="118"/>
      <c r="K16" s="117"/>
      <c r="L16" s="115"/>
      <c r="M16" s="102"/>
    </row>
    <row r="17" spans="1:13" s="30" customFormat="1" ht="14.25" x14ac:dyDescent="0.2">
      <c r="A17" s="312" t="str">
        <f>+HLOOKUP($G$2,Language!$B:$G,213,FALSE)</f>
        <v>Cirka antal ansatte, som bruger firmabil eller får kørselsgodtgørelse regelmæssigt:</v>
      </c>
      <c r="B17" s="316"/>
      <c r="C17" s="316"/>
      <c r="D17" s="316"/>
      <c r="E17" s="316"/>
      <c r="F17" s="316"/>
      <c r="G17" s="305"/>
      <c r="H17" s="305"/>
      <c r="I17" s="306"/>
      <c r="J17" s="118"/>
      <c r="K17" s="117"/>
      <c r="L17" s="115"/>
      <c r="M17" s="102"/>
    </row>
    <row r="18" spans="1:13" s="30" customFormat="1" ht="14.25" x14ac:dyDescent="0.2">
      <c r="A18" s="312" t="str">
        <f>+HLOOKUP($G$2,Language!$B:$G,214,FALSE)</f>
        <v>Årsværk i administration:</v>
      </c>
      <c r="B18" s="316"/>
      <c r="C18" s="316"/>
      <c r="D18" s="316"/>
      <c r="E18" s="316"/>
      <c r="F18" s="316"/>
      <c r="G18" s="307"/>
      <c r="H18" s="307"/>
      <c r="I18" s="308"/>
      <c r="J18" s="118"/>
      <c r="K18" s="117"/>
      <c r="L18" s="115"/>
      <c r="M18" s="102"/>
    </row>
    <row r="19" spans="1:13" s="30" customFormat="1" ht="14.25" x14ac:dyDescent="0.2">
      <c r="A19" s="111"/>
      <c r="B19" s="112"/>
      <c r="C19" s="112"/>
      <c r="D19" s="112"/>
      <c r="E19" s="112"/>
      <c r="F19" s="112"/>
      <c r="G19" s="122"/>
      <c r="H19" s="122"/>
      <c r="I19" s="122"/>
      <c r="J19" s="118"/>
      <c r="K19" s="117"/>
      <c r="L19" s="115"/>
      <c r="M19" s="102"/>
    </row>
    <row r="20" spans="1:13" s="30" customFormat="1" ht="14.25" x14ac:dyDescent="0.2">
      <c r="A20" s="111"/>
      <c r="B20" s="112"/>
      <c r="C20" s="102"/>
      <c r="D20" s="112"/>
      <c r="E20" s="113" t="str">
        <f>+HLOOKUP($G$2,Language!$B:$G,25,FALSE)&amp;":"</f>
        <v>Navn:</v>
      </c>
      <c r="F20" s="113" t="str">
        <f>+HLOOKUP($G$2,Language!$B:$G,26,FALSE)&amp;":"</f>
        <v>Stilling:</v>
      </c>
      <c r="G20" s="113" t="str">
        <f>+HLOOKUP($G$2,Language!$B:$G,27,FALSE)&amp;":"</f>
        <v>Direkte telefon:</v>
      </c>
      <c r="H20" s="113" t="str">
        <f>+HLOOKUP($G$2,Language!$B:$G,28,FALSE)&amp;":"</f>
        <v>E-mail:</v>
      </c>
      <c r="I20" s="113"/>
      <c r="J20" s="118"/>
      <c r="K20" s="117"/>
      <c r="L20" s="115"/>
      <c r="M20" s="102"/>
    </row>
    <row r="21" spans="1:13" s="30" customFormat="1" x14ac:dyDescent="0.2">
      <c r="A21" s="111"/>
      <c r="B21" s="312" t="str">
        <f>+HLOOKUP($G$2,Language!$B:$G,215,FALSE)</f>
        <v>Daglig leder/direktør:</v>
      </c>
      <c r="C21" s="312"/>
      <c r="D21" s="312"/>
      <c r="E21" s="55"/>
      <c r="F21" s="55"/>
      <c r="G21" s="55"/>
      <c r="H21" s="309"/>
      <c r="I21" s="304"/>
      <c r="J21" s="118"/>
      <c r="K21" s="117"/>
      <c r="L21" s="115"/>
      <c r="M21" s="102"/>
    </row>
    <row r="22" spans="1:13" s="30" customFormat="1" x14ac:dyDescent="0.2">
      <c r="A22" s="111"/>
      <c r="B22" s="312" t="str">
        <f>+HLOOKUP($G$2,Language!$B:$G,216,FALSE)</f>
        <v>Kontaktperson til Nordisk Miljømærkning:</v>
      </c>
      <c r="C22" s="312"/>
      <c r="D22" s="312"/>
      <c r="E22" s="57"/>
      <c r="F22" s="57"/>
      <c r="G22" s="57"/>
      <c r="H22" s="310"/>
      <c r="I22" s="306"/>
      <c r="J22" s="118"/>
      <c r="K22" s="117"/>
      <c r="L22" s="115"/>
      <c r="M22" s="102"/>
    </row>
    <row r="23" spans="1:13" s="30" customFormat="1" x14ac:dyDescent="0.2">
      <c r="A23" s="111"/>
      <c r="B23" s="312" t="str">
        <f>+HLOOKUP($G$2,Language!$B:$G,220,FALSE)</f>
        <v>Markedsansvarlig:</v>
      </c>
      <c r="C23" s="312"/>
      <c r="D23" s="312"/>
      <c r="E23" s="57"/>
      <c r="F23" s="57"/>
      <c r="G23" s="57"/>
      <c r="H23" s="311"/>
      <c r="I23" s="308"/>
      <c r="J23" s="118"/>
      <c r="K23" s="117"/>
      <c r="L23" s="115"/>
      <c r="M23" s="102"/>
    </row>
    <row r="24" spans="1:13" s="30" customFormat="1" x14ac:dyDescent="0.2">
      <c r="A24" s="102"/>
      <c r="B24" s="118"/>
      <c r="C24" s="118"/>
      <c r="D24" s="118"/>
      <c r="E24" s="118"/>
      <c r="F24" s="118"/>
      <c r="G24" s="118"/>
      <c r="H24" s="118"/>
      <c r="I24" s="118"/>
      <c r="J24" s="118"/>
      <c r="K24" s="118"/>
      <c r="L24" s="114"/>
      <c r="M24" s="102"/>
    </row>
    <row r="25" spans="1:13" s="30" customFormat="1" x14ac:dyDescent="0.2">
      <c r="A25" s="102"/>
      <c r="B25" s="118"/>
      <c r="C25" s="118"/>
      <c r="D25" s="118"/>
      <c r="E25" s="118"/>
      <c r="F25" s="118"/>
      <c r="G25" s="118"/>
      <c r="H25" s="118"/>
      <c r="I25" s="118"/>
      <c r="J25" s="118"/>
      <c r="K25" s="118"/>
      <c r="L25" s="114"/>
      <c r="M25" s="102"/>
    </row>
    <row r="26" spans="1:13" s="30" customFormat="1" x14ac:dyDescent="0.2">
      <c r="A26" s="102"/>
      <c r="B26" s="107" t="str">
        <f>+HLOOKUP($G$2,Language!$B:$G,217,FALSE)&amp;":"</f>
        <v>Beskriv ændringer, som er blevet implentering inden for de seneste 12 måneder (som vil kunne påvirke opfyldelsen af kravene for Svanemærkning):</v>
      </c>
      <c r="C26" s="102"/>
      <c r="D26" s="102"/>
      <c r="E26" s="102"/>
      <c r="F26" s="102"/>
      <c r="G26" s="102"/>
      <c r="H26" s="102"/>
      <c r="I26" s="102"/>
      <c r="J26" s="102"/>
      <c r="K26" s="102"/>
      <c r="L26" s="102"/>
      <c r="M26" s="102"/>
    </row>
    <row r="27" spans="1:13" s="30" customFormat="1" ht="12.75" customHeight="1" x14ac:dyDescent="0.2">
      <c r="A27" s="102"/>
      <c r="B27" s="301"/>
      <c r="C27" s="301"/>
      <c r="D27" s="301"/>
      <c r="E27" s="301"/>
      <c r="F27" s="301"/>
      <c r="G27" s="301"/>
      <c r="H27" s="301"/>
      <c r="I27" s="301"/>
      <c r="J27" s="108"/>
      <c r="K27" s="108"/>
      <c r="L27" s="119"/>
      <c r="M27" s="102"/>
    </row>
    <row r="28" spans="1:13" s="30" customFormat="1" ht="12.75" customHeight="1" x14ac:dyDescent="0.2">
      <c r="A28" s="102"/>
      <c r="B28" s="301"/>
      <c r="C28" s="301"/>
      <c r="D28" s="301"/>
      <c r="E28" s="301"/>
      <c r="F28" s="301"/>
      <c r="G28" s="301"/>
      <c r="H28" s="301"/>
      <c r="I28" s="301"/>
      <c r="J28" s="108"/>
      <c r="K28" s="108"/>
      <c r="L28" s="119"/>
      <c r="M28" s="102"/>
    </row>
    <row r="29" spans="1:13" s="30" customFormat="1" ht="49.5" customHeight="1" x14ac:dyDescent="0.2">
      <c r="A29" s="102"/>
      <c r="B29" s="301"/>
      <c r="C29" s="301"/>
      <c r="D29" s="301"/>
      <c r="E29" s="301"/>
      <c r="F29" s="301"/>
      <c r="G29" s="301"/>
      <c r="H29" s="301"/>
      <c r="I29" s="301"/>
      <c r="J29" s="108"/>
      <c r="K29" s="108"/>
      <c r="L29" s="119"/>
      <c r="M29" s="102"/>
    </row>
    <row r="30" spans="1:13" s="30" customFormat="1" x14ac:dyDescent="0.2">
      <c r="A30" s="102"/>
      <c r="B30" s="118"/>
      <c r="C30" s="118"/>
      <c r="D30" s="118"/>
      <c r="E30" s="118"/>
      <c r="F30" s="118"/>
      <c r="G30" s="118"/>
      <c r="H30" s="118"/>
      <c r="I30" s="118"/>
      <c r="J30" s="118"/>
      <c r="K30" s="118"/>
      <c r="L30" s="114"/>
      <c r="M30" s="102"/>
    </row>
    <row r="31" spans="1:13" s="30" customFormat="1" x14ac:dyDescent="0.2">
      <c r="A31" s="102"/>
      <c r="B31" s="107" t="str">
        <f>+HLOOKUP($G$2,Language!$B:$G,218,FALSE)&amp;":"</f>
        <v>Beskriv planlagte ændringer samt hvornår de forventes gennemført:</v>
      </c>
      <c r="C31" s="102"/>
      <c r="D31" s="102"/>
      <c r="E31" s="102"/>
      <c r="F31" s="102"/>
      <c r="G31" s="102"/>
      <c r="H31" s="102"/>
      <c r="I31" s="102"/>
      <c r="J31" s="102"/>
      <c r="K31" s="102"/>
      <c r="L31" s="102"/>
      <c r="M31" s="102"/>
    </row>
    <row r="32" spans="1:13" s="30" customFormat="1" ht="12.75" customHeight="1" x14ac:dyDescent="0.2">
      <c r="B32" s="301"/>
      <c r="C32" s="301"/>
      <c r="D32" s="301"/>
      <c r="E32" s="301"/>
      <c r="F32" s="301"/>
      <c r="G32" s="301"/>
      <c r="H32" s="301"/>
      <c r="I32" s="301"/>
      <c r="J32" s="108"/>
      <c r="K32" s="108"/>
      <c r="L32" s="119"/>
      <c r="M32" s="102"/>
    </row>
    <row r="33" spans="1:15" s="30" customFormat="1" ht="12.75" customHeight="1" x14ac:dyDescent="0.2">
      <c r="B33" s="301"/>
      <c r="C33" s="301"/>
      <c r="D33" s="301"/>
      <c r="E33" s="301"/>
      <c r="F33" s="301"/>
      <c r="G33" s="301"/>
      <c r="H33" s="301"/>
      <c r="I33" s="301"/>
      <c r="J33" s="108"/>
      <c r="K33" s="108"/>
      <c r="L33" s="119"/>
      <c r="M33" s="102"/>
    </row>
    <row r="34" spans="1:15" s="30" customFormat="1" ht="49.5" customHeight="1" x14ac:dyDescent="0.2">
      <c r="B34" s="301"/>
      <c r="C34" s="301"/>
      <c r="D34" s="301"/>
      <c r="E34" s="301"/>
      <c r="F34" s="301"/>
      <c r="G34" s="301"/>
      <c r="H34" s="301"/>
      <c r="I34" s="301"/>
      <c r="J34" s="108"/>
      <c r="K34" s="108"/>
      <c r="L34" s="119"/>
      <c r="M34" s="102"/>
    </row>
    <row r="35" spans="1:15" s="30" customFormat="1" x14ac:dyDescent="0.2">
      <c r="A35" s="102"/>
      <c r="B35" s="102"/>
      <c r="C35" s="102"/>
      <c r="D35" s="102"/>
      <c r="E35" s="102"/>
      <c r="F35" s="102"/>
      <c r="G35" s="102"/>
      <c r="H35" s="102"/>
      <c r="I35" s="102"/>
      <c r="J35" s="102"/>
      <c r="K35" s="102"/>
      <c r="L35" s="102"/>
      <c r="M35" s="102"/>
    </row>
    <row r="36" spans="1:15" s="30" customFormat="1" ht="12.75" customHeight="1" x14ac:dyDescent="0.2">
      <c r="A36" s="123"/>
      <c r="B36" s="124" t="str">
        <f>+HLOOKUP($G$2,Language!$B:$G,207,FALSE)</f>
        <v>Tjenester, som tilbydes, der ikke er omfattet af Svanemærkets krav til rengøringstjenester:</v>
      </c>
      <c r="C36" s="123"/>
      <c r="D36" s="123"/>
      <c r="E36" s="123"/>
      <c r="F36" s="123"/>
      <c r="G36" s="123"/>
      <c r="H36" s="123"/>
      <c r="I36" s="123"/>
      <c r="J36" s="123"/>
      <c r="K36" s="125"/>
      <c r="L36" s="123"/>
      <c r="M36" s="123"/>
      <c r="N36" s="31"/>
      <c r="O36" s="31"/>
    </row>
    <row r="37" spans="1:15" s="30" customFormat="1" ht="37.5" customHeight="1" x14ac:dyDescent="0.2">
      <c r="A37" s="123"/>
      <c r="B37" s="293" t="str">
        <f>+HLOOKUP($G$2,Language!$B:$G,208,FALSE)</f>
        <v>Type specialrengøring</v>
      </c>
      <c r="C37" s="294"/>
      <c r="D37" s="126" t="str">
        <f>+HLOOKUP($G$2,Language!$B:$G,209,FALSE)</f>
        <v>Type kunde</v>
      </c>
      <c r="E37" s="102"/>
      <c r="F37" s="127" t="str">
        <f>+HLOOKUP($G$2,Language!$B:$G,210,FALSE)</f>
        <v>Type facilitet/andet</v>
      </c>
      <c r="G37" s="127" t="str">
        <f>+HLOOKUP($G$2,Language!$B:$G,209,FALSE)</f>
        <v>Type kunde</v>
      </c>
      <c r="H37" s="102"/>
      <c r="I37" s="102"/>
      <c r="J37" s="102"/>
      <c r="K37" s="102"/>
      <c r="L37" s="102"/>
      <c r="M37" s="102"/>
    </row>
    <row r="38" spans="1:15" s="30" customFormat="1" ht="12.75" customHeight="1" x14ac:dyDescent="0.2">
      <c r="A38" s="31"/>
      <c r="B38" s="295"/>
      <c r="C38" s="296"/>
      <c r="D38" s="62"/>
      <c r="F38" s="80"/>
      <c r="G38" s="62"/>
    </row>
    <row r="39" spans="1:15" s="30" customFormat="1" ht="12.75" customHeight="1" x14ac:dyDescent="0.2">
      <c r="A39" s="31"/>
      <c r="B39" s="297"/>
      <c r="C39" s="298"/>
      <c r="D39" s="65"/>
      <c r="F39" s="78"/>
      <c r="G39" s="65"/>
    </row>
    <row r="40" spans="1:15" s="30" customFormat="1" ht="12.75" customHeight="1" x14ac:dyDescent="0.2">
      <c r="A40" s="31"/>
      <c r="B40" s="297"/>
      <c r="C40" s="298"/>
      <c r="D40" s="65"/>
      <c r="F40" s="78"/>
      <c r="G40" s="65"/>
    </row>
    <row r="41" spans="1:15" s="30" customFormat="1" ht="12.75" customHeight="1" collapsed="1" x14ac:dyDescent="0.2">
      <c r="A41" s="31"/>
      <c r="B41" s="297"/>
      <c r="C41" s="298"/>
      <c r="D41" s="66"/>
      <c r="F41" s="78"/>
      <c r="G41" s="66"/>
    </row>
    <row r="42" spans="1:15" s="30" customFormat="1" ht="12.75" hidden="1" customHeight="1" outlineLevel="1" x14ac:dyDescent="0.2">
      <c r="A42" s="31"/>
      <c r="B42" s="297"/>
      <c r="C42" s="298"/>
      <c r="D42" s="63"/>
      <c r="F42" s="78"/>
      <c r="G42" s="63"/>
    </row>
    <row r="43" spans="1:15" s="30" customFormat="1" ht="12.75" hidden="1" customHeight="1" outlineLevel="1" x14ac:dyDescent="0.2">
      <c r="A43" s="31"/>
      <c r="B43" s="297"/>
      <c r="C43" s="298"/>
      <c r="D43" s="63"/>
      <c r="F43" s="78"/>
      <c r="G43" s="63"/>
    </row>
    <row r="44" spans="1:15" s="30" customFormat="1" ht="12.75" hidden="1" customHeight="1" outlineLevel="1" x14ac:dyDescent="0.2">
      <c r="A44" s="31"/>
      <c r="B44" s="297"/>
      <c r="C44" s="298"/>
      <c r="D44" s="63"/>
      <c r="F44" s="78"/>
      <c r="G44" s="63"/>
    </row>
    <row r="45" spans="1:15" s="30" customFormat="1" ht="12.75" hidden="1" customHeight="1" outlineLevel="1" x14ac:dyDescent="0.2">
      <c r="A45" s="31"/>
      <c r="B45" s="297"/>
      <c r="C45" s="298"/>
      <c r="D45" s="63"/>
      <c r="F45" s="78"/>
      <c r="G45" s="63"/>
    </row>
    <row r="46" spans="1:15" s="30" customFormat="1" ht="12.75" hidden="1" customHeight="1" outlineLevel="1" x14ac:dyDescent="0.2">
      <c r="A46" s="31"/>
      <c r="B46" s="297"/>
      <c r="C46" s="298"/>
      <c r="D46" s="63"/>
      <c r="F46" s="78"/>
      <c r="G46" s="63"/>
    </row>
    <row r="47" spans="1:15" s="30" customFormat="1" ht="12.75" hidden="1" customHeight="1" outlineLevel="1" x14ac:dyDescent="0.2">
      <c r="A47" s="31"/>
      <c r="B47" s="297"/>
      <c r="C47" s="298"/>
      <c r="D47" s="63"/>
      <c r="F47" s="78"/>
      <c r="G47" s="63"/>
    </row>
    <row r="48" spans="1:15" s="30" customFormat="1" ht="12.75" hidden="1" customHeight="1" outlineLevel="1" x14ac:dyDescent="0.2">
      <c r="A48" s="31"/>
      <c r="B48" s="297"/>
      <c r="C48" s="298"/>
      <c r="D48" s="63"/>
      <c r="F48" s="78"/>
      <c r="G48" s="63"/>
    </row>
    <row r="49" spans="1:7" s="30" customFormat="1" ht="12.75" hidden="1" customHeight="1" outlineLevel="1" x14ac:dyDescent="0.2">
      <c r="A49" s="31"/>
      <c r="B49" s="297"/>
      <c r="C49" s="298"/>
      <c r="D49" s="63"/>
      <c r="F49" s="78"/>
      <c r="G49" s="63"/>
    </row>
    <row r="50" spans="1:7" s="30" customFormat="1" ht="12.75" hidden="1" customHeight="1" outlineLevel="1" x14ac:dyDescent="0.2">
      <c r="A50" s="31"/>
      <c r="B50" s="297"/>
      <c r="C50" s="298"/>
      <c r="D50" s="63"/>
      <c r="F50" s="78"/>
      <c r="G50" s="63"/>
    </row>
    <row r="51" spans="1:7" s="30" customFormat="1" ht="12.75" hidden="1" customHeight="1" outlineLevel="1" x14ac:dyDescent="0.2">
      <c r="A51" s="31"/>
      <c r="B51" s="297"/>
      <c r="C51" s="298"/>
      <c r="D51" s="63"/>
      <c r="F51" s="78"/>
      <c r="G51" s="63"/>
    </row>
    <row r="52" spans="1:7" s="30" customFormat="1" ht="12.75" hidden="1" customHeight="1" outlineLevel="1" x14ac:dyDescent="0.2">
      <c r="A52" s="31"/>
      <c r="B52" s="297"/>
      <c r="C52" s="298"/>
      <c r="D52" s="63"/>
      <c r="F52" s="78"/>
      <c r="G52" s="63"/>
    </row>
    <row r="53" spans="1:7" s="30" customFormat="1" ht="12.75" hidden="1" customHeight="1" outlineLevel="1" x14ac:dyDescent="0.2">
      <c r="A53" s="31"/>
      <c r="B53" s="297"/>
      <c r="C53" s="298"/>
      <c r="D53" s="63"/>
      <c r="F53" s="78"/>
      <c r="G53" s="63"/>
    </row>
    <row r="54" spans="1:7" s="30" customFormat="1" ht="12.75" hidden="1" customHeight="1" outlineLevel="1" x14ac:dyDescent="0.2">
      <c r="A54" s="31"/>
      <c r="B54" s="297"/>
      <c r="C54" s="298"/>
      <c r="D54" s="63"/>
      <c r="F54" s="78"/>
      <c r="G54" s="63"/>
    </row>
    <row r="55" spans="1:7" s="30" customFormat="1" ht="12.75" hidden="1" customHeight="1" outlineLevel="1" x14ac:dyDescent="0.2">
      <c r="A55" s="31"/>
      <c r="B55" s="297"/>
      <c r="C55" s="298"/>
      <c r="D55" s="63"/>
      <c r="F55" s="78"/>
      <c r="G55" s="63"/>
    </row>
    <row r="56" spans="1:7" s="30" customFormat="1" ht="12.75" hidden="1" customHeight="1" outlineLevel="1" x14ac:dyDescent="0.2">
      <c r="A56" s="31"/>
      <c r="B56" s="297"/>
      <c r="C56" s="298"/>
      <c r="D56" s="63"/>
      <c r="F56" s="78"/>
      <c r="G56" s="63"/>
    </row>
    <row r="57" spans="1:7" s="30" customFormat="1" ht="12.75" hidden="1" customHeight="1" outlineLevel="1" x14ac:dyDescent="0.2">
      <c r="A57" s="31"/>
      <c r="B57" s="297"/>
      <c r="C57" s="298"/>
      <c r="D57" s="63"/>
      <c r="F57" s="78"/>
      <c r="G57" s="63"/>
    </row>
    <row r="58" spans="1:7" s="30" customFormat="1" ht="14.25" hidden="1" outlineLevel="1" x14ac:dyDescent="0.2">
      <c r="A58" s="31"/>
      <c r="B58" s="297"/>
      <c r="C58" s="298"/>
      <c r="D58" s="63"/>
      <c r="F58" s="78"/>
      <c r="G58" s="63"/>
    </row>
    <row r="59" spans="1:7" s="30" customFormat="1" ht="14.25" hidden="1" outlineLevel="1" x14ac:dyDescent="0.2">
      <c r="A59" s="31"/>
      <c r="B59" s="297"/>
      <c r="C59" s="298"/>
      <c r="D59" s="63"/>
      <c r="F59" s="78"/>
      <c r="G59" s="63"/>
    </row>
    <row r="60" spans="1:7" s="30" customFormat="1" ht="14.25" hidden="1" outlineLevel="1" x14ac:dyDescent="0.2">
      <c r="A60" s="31"/>
      <c r="B60" s="297"/>
      <c r="C60" s="298"/>
      <c r="D60" s="63"/>
      <c r="F60" s="78"/>
      <c r="G60" s="63"/>
    </row>
    <row r="61" spans="1:7" s="30" customFormat="1" ht="14.25" hidden="1" outlineLevel="1" x14ac:dyDescent="0.2">
      <c r="A61" s="31"/>
      <c r="B61" s="297"/>
      <c r="C61" s="298"/>
      <c r="D61" s="63"/>
      <c r="F61" s="78"/>
      <c r="G61" s="63"/>
    </row>
    <row r="62" spans="1:7" s="30" customFormat="1" ht="14.25" hidden="1" outlineLevel="1" x14ac:dyDescent="0.2">
      <c r="A62" s="31"/>
      <c r="B62" s="297"/>
      <c r="C62" s="298"/>
      <c r="D62" s="63"/>
      <c r="F62" s="78"/>
      <c r="G62" s="63"/>
    </row>
    <row r="63" spans="1:7" s="30" customFormat="1" ht="14.25" hidden="1" outlineLevel="1" x14ac:dyDescent="0.2">
      <c r="A63" s="31"/>
      <c r="B63" s="297"/>
      <c r="C63" s="298"/>
      <c r="D63" s="63"/>
      <c r="F63" s="78"/>
      <c r="G63" s="63"/>
    </row>
    <row r="64" spans="1:7" s="30" customFormat="1" ht="14.25" hidden="1" outlineLevel="1" x14ac:dyDescent="0.2">
      <c r="A64" s="31"/>
      <c r="B64" s="297"/>
      <c r="C64" s="298"/>
      <c r="D64" s="63"/>
      <c r="F64" s="78"/>
      <c r="G64" s="63"/>
    </row>
    <row r="65" spans="1:15" s="30" customFormat="1" ht="14.25" hidden="1" outlineLevel="1" x14ac:dyDescent="0.2">
      <c r="A65" s="31"/>
      <c r="B65" s="297"/>
      <c r="C65" s="298"/>
      <c r="D65" s="63"/>
      <c r="F65" s="78"/>
      <c r="G65" s="63"/>
    </row>
    <row r="66" spans="1:15" s="30" customFormat="1" ht="14.25" hidden="1" outlineLevel="1" x14ac:dyDescent="0.2">
      <c r="A66" s="31"/>
      <c r="B66" s="297"/>
      <c r="C66" s="298"/>
      <c r="D66" s="63"/>
      <c r="F66" s="78"/>
      <c r="G66" s="63"/>
    </row>
    <row r="67" spans="1:15" s="30" customFormat="1" ht="14.25" hidden="1" outlineLevel="1" x14ac:dyDescent="0.2">
      <c r="A67" s="31"/>
      <c r="B67" s="299"/>
      <c r="C67" s="300"/>
      <c r="D67" s="67"/>
      <c r="F67" s="79"/>
      <c r="G67" s="67"/>
    </row>
    <row r="68" spans="1:15" s="30" customFormat="1" collapsed="1" x14ac:dyDescent="0.2">
      <c r="A68" s="123"/>
      <c r="B68" s="123"/>
      <c r="C68" s="123"/>
      <c r="D68" s="123"/>
      <c r="E68" s="123"/>
      <c r="F68" s="123"/>
      <c r="G68" s="123"/>
      <c r="H68" s="123"/>
      <c r="I68" s="123"/>
      <c r="J68" s="123"/>
      <c r="K68" s="123"/>
      <c r="L68" s="123"/>
      <c r="M68" s="102"/>
    </row>
    <row r="69" spans="1:15" s="30" customFormat="1" x14ac:dyDescent="0.2">
      <c r="A69" s="102"/>
      <c r="B69" s="102"/>
      <c r="C69" s="102"/>
      <c r="D69" s="102"/>
      <c r="E69" s="102"/>
      <c r="F69" s="102"/>
      <c r="G69" s="102"/>
      <c r="H69" s="102"/>
      <c r="I69" s="102"/>
      <c r="J69" s="102"/>
      <c r="K69" s="102"/>
      <c r="L69" s="102"/>
      <c r="M69" s="102"/>
    </row>
    <row r="70" spans="1:15" s="30" customFormat="1" ht="12.75" customHeight="1" x14ac:dyDescent="0.2">
      <c r="A70" s="123"/>
      <c r="B70" s="124" t="str">
        <f>+HLOOKUP($G$2,Language!$B:$G,95,FALSE)</f>
        <v>Underleverandører, Almindelig rengøring</v>
      </c>
      <c r="C70" s="123"/>
      <c r="D70" s="123"/>
      <c r="E70" s="123"/>
      <c r="F70" s="123"/>
      <c r="G70" s="123"/>
      <c r="H70" s="123"/>
      <c r="I70" s="123"/>
      <c r="J70" s="123"/>
      <c r="K70" s="125"/>
      <c r="L70" s="123"/>
      <c r="M70" s="123"/>
      <c r="N70" s="31"/>
      <c r="O70" s="31"/>
    </row>
    <row r="71" spans="1:15" s="30" customFormat="1" ht="37.5" customHeight="1" x14ac:dyDescent="0.2">
      <c r="A71" s="123"/>
      <c r="B71" s="293" t="str">
        <f>+HLOOKUP($G$2,Language!$B:$G,97,FALSE)</f>
        <v>Virksomhedsnavn</v>
      </c>
      <c r="C71" s="294"/>
      <c r="D71" s="127" t="str">
        <f>+HLOOKUP($G$2,Language!$B:$G,98,FALSE)</f>
        <v>Registreringsnummer (CVR-nummer)</v>
      </c>
      <c r="E71" s="127" t="str">
        <f>+HLOOKUP($G$2,Language!$B:$G,99,FALSE)</f>
        <v>Kontaktperson</v>
      </c>
      <c r="F71" s="127" t="str">
        <f>+HLOOKUP($G$2,Language!$B:$G,100,FALSE)</f>
        <v>E-mail</v>
      </c>
      <c r="G71" s="128" t="str">
        <f>+HLOOKUP($G$2,Language!$B:$G,101,FALSE)</f>
        <v>Kun arbejdskraft (sæt "x")</v>
      </c>
      <c r="H71" s="129" t="str">
        <f>+HLOOKUP($G$2,Language!$B:$G,102,FALSE)</f>
        <v>Årlig omsætning fra service leveret af underleverandøren</v>
      </c>
      <c r="I71" s="129" t="str">
        <f>+HLOOKUP($G$2,Language!$B:$G,221,FALSE)</f>
        <v>Opgaver, som udføres af underleverandøren:</v>
      </c>
      <c r="J71" s="130"/>
      <c r="K71" s="131" t="str">
        <f>+HLOOKUP($G$2,Language!$B:$G,94,FALSE)&amp;":"</f>
        <v>Valuta:</v>
      </c>
      <c r="L71" s="129" t="s">
        <v>210</v>
      </c>
      <c r="M71" s="123"/>
      <c r="N71" s="31"/>
      <c r="O71" s="31"/>
    </row>
    <row r="72" spans="1:15" s="30" customFormat="1" ht="12.75" customHeight="1" x14ac:dyDescent="0.2">
      <c r="A72" s="31"/>
      <c r="B72" s="295"/>
      <c r="C72" s="296"/>
      <c r="D72" s="59"/>
      <c r="E72" s="59"/>
      <c r="F72" s="60"/>
      <c r="G72" s="61"/>
      <c r="H72" s="62"/>
      <c r="I72" s="61"/>
      <c r="J72" s="32"/>
      <c r="K72" s="33" t="str">
        <f t="shared" ref="K72:K101" si="0">IF($I$13="","",IF(H72=0,"",+$I$13))</f>
        <v/>
      </c>
      <c r="L72" s="34" t="str">
        <f>IFERROR(IF(+H72/$G$13=0,"",+H72/$G$13),"")</f>
        <v/>
      </c>
      <c r="M72" s="31"/>
      <c r="N72" s="31"/>
      <c r="O72" s="31"/>
    </row>
    <row r="73" spans="1:15" s="30" customFormat="1" ht="12.75" customHeight="1" x14ac:dyDescent="0.2">
      <c r="A73" s="31"/>
      <c r="B73" s="297"/>
      <c r="C73" s="298"/>
      <c r="D73" s="63"/>
      <c r="E73" s="63"/>
      <c r="F73" s="63"/>
      <c r="G73" s="64"/>
      <c r="H73" s="65"/>
      <c r="I73" s="64"/>
      <c r="J73" s="32"/>
      <c r="K73" s="33" t="str">
        <f t="shared" si="0"/>
        <v/>
      </c>
      <c r="L73" s="34" t="str">
        <f t="shared" ref="L73:L101" si="1">IFERROR(IF(+H73/$G$13=0,"",+H73/$G$13),"")</f>
        <v/>
      </c>
      <c r="M73" s="31"/>
      <c r="N73" s="31"/>
      <c r="O73" s="31"/>
    </row>
    <row r="74" spans="1:15" s="30" customFormat="1" ht="12.75" customHeight="1" x14ac:dyDescent="0.2">
      <c r="A74" s="31"/>
      <c r="B74" s="297"/>
      <c r="C74" s="298"/>
      <c r="D74" s="63"/>
      <c r="E74" s="63"/>
      <c r="F74" s="63"/>
      <c r="G74" s="64"/>
      <c r="H74" s="65"/>
      <c r="I74" s="64"/>
      <c r="J74" s="32"/>
      <c r="K74" s="33" t="str">
        <f t="shared" si="0"/>
        <v/>
      </c>
      <c r="L74" s="34" t="str">
        <f t="shared" si="1"/>
        <v/>
      </c>
      <c r="M74" s="31"/>
      <c r="N74" s="31"/>
      <c r="O74" s="31"/>
    </row>
    <row r="75" spans="1:15" s="30" customFormat="1" ht="12.75" customHeight="1" collapsed="1" x14ac:dyDescent="0.2">
      <c r="A75" s="31"/>
      <c r="B75" s="297"/>
      <c r="C75" s="298"/>
      <c r="D75" s="63"/>
      <c r="E75" s="63"/>
      <c r="F75" s="63"/>
      <c r="G75" s="64"/>
      <c r="H75" s="66"/>
      <c r="I75" s="64"/>
      <c r="J75" s="32"/>
      <c r="K75" s="33" t="str">
        <f t="shared" si="0"/>
        <v/>
      </c>
      <c r="L75" s="34" t="str">
        <f t="shared" si="1"/>
        <v/>
      </c>
      <c r="M75" s="31"/>
      <c r="N75" s="31"/>
      <c r="O75" s="31"/>
    </row>
    <row r="76" spans="1:15" s="30" customFormat="1" ht="12.75" hidden="1" customHeight="1" outlineLevel="1" x14ac:dyDescent="0.2">
      <c r="A76" s="31"/>
      <c r="B76" s="297"/>
      <c r="C76" s="298"/>
      <c r="D76" s="63"/>
      <c r="E76" s="63"/>
      <c r="F76" s="63"/>
      <c r="G76" s="64"/>
      <c r="H76" s="66"/>
      <c r="I76" s="64"/>
      <c r="J76" s="32"/>
      <c r="K76" s="33" t="str">
        <f t="shared" si="0"/>
        <v/>
      </c>
      <c r="L76" s="34" t="str">
        <f t="shared" si="1"/>
        <v/>
      </c>
      <c r="M76" s="31"/>
      <c r="N76" s="31"/>
      <c r="O76" s="31"/>
    </row>
    <row r="77" spans="1:15" s="30" customFormat="1" ht="12.75" hidden="1" customHeight="1" outlineLevel="1" x14ac:dyDescent="0.2">
      <c r="A77" s="31"/>
      <c r="B77" s="297"/>
      <c r="C77" s="298"/>
      <c r="D77" s="63"/>
      <c r="E77" s="63"/>
      <c r="F77" s="63"/>
      <c r="G77" s="64"/>
      <c r="H77" s="66"/>
      <c r="I77" s="64"/>
      <c r="J77" s="32"/>
      <c r="K77" s="33" t="str">
        <f t="shared" si="0"/>
        <v/>
      </c>
      <c r="L77" s="34" t="str">
        <f t="shared" si="1"/>
        <v/>
      </c>
      <c r="M77" s="31"/>
      <c r="N77" s="31"/>
      <c r="O77" s="31"/>
    </row>
    <row r="78" spans="1:15" s="30" customFormat="1" ht="12.75" hidden="1" customHeight="1" outlineLevel="1" x14ac:dyDescent="0.2">
      <c r="A78" s="31"/>
      <c r="B78" s="297"/>
      <c r="C78" s="298"/>
      <c r="D78" s="63"/>
      <c r="E78" s="63"/>
      <c r="F78" s="63"/>
      <c r="G78" s="64"/>
      <c r="H78" s="66"/>
      <c r="I78" s="64"/>
      <c r="J78" s="32"/>
      <c r="K78" s="33" t="str">
        <f t="shared" si="0"/>
        <v/>
      </c>
      <c r="L78" s="34" t="str">
        <f t="shared" si="1"/>
        <v/>
      </c>
      <c r="M78" s="31"/>
      <c r="N78" s="31"/>
      <c r="O78" s="31"/>
    </row>
    <row r="79" spans="1:15" s="30" customFormat="1" ht="12.75" hidden="1" customHeight="1" outlineLevel="1" x14ac:dyDescent="0.2">
      <c r="A79" s="31"/>
      <c r="B79" s="297"/>
      <c r="C79" s="298"/>
      <c r="D79" s="63"/>
      <c r="E79" s="63"/>
      <c r="F79" s="63"/>
      <c r="G79" s="64"/>
      <c r="H79" s="66"/>
      <c r="I79" s="64"/>
      <c r="J79" s="32"/>
      <c r="K79" s="33" t="str">
        <f t="shared" si="0"/>
        <v/>
      </c>
      <c r="L79" s="34" t="str">
        <f t="shared" si="1"/>
        <v/>
      </c>
      <c r="M79" s="31"/>
      <c r="N79" s="31"/>
      <c r="O79" s="31"/>
    </row>
    <row r="80" spans="1:15" s="30" customFormat="1" ht="12.75" hidden="1" customHeight="1" outlineLevel="1" x14ac:dyDescent="0.2">
      <c r="A80" s="31"/>
      <c r="B80" s="297"/>
      <c r="C80" s="298"/>
      <c r="D80" s="63"/>
      <c r="E80" s="63"/>
      <c r="F80" s="63"/>
      <c r="G80" s="64"/>
      <c r="H80" s="66"/>
      <c r="I80" s="64"/>
      <c r="J80" s="32"/>
      <c r="K80" s="33" t="str">
        <f t="shared" si="0"/>
        <v/>
      </c>
      <c r="L80" s="34" t="str">
        <f t="shared" si="1"/>
        <v/>
      </c>
      <c r="M80" s="31"/>
      <c r="N80" s="31"/>
      <c r="O80" s="31"/>
    </row>
    <row r="81" spans="1:15" s="30" customFormat="1" ht="12.75" hidden="1" customHeight="1" outlineLevel="1" x14ac:dyDescent="0.2">
      <c r="A81" s="31"/>
      <c r="B81" s="297"/>
      <c r="C81" s="298"/>
      <c r="D81" s="63"/>
      <c r="E81" s="63"/>
      <c r="F81" s="63"/>
      <c r="G81" s="64"/>
      <c r="H81" s="66"/>
      <c r="I81" s="64"/>
      <c r="J81" s="32"/>
      <c r="K81" s="33" t="str">
        <f t="shared" si="0"/>
        <v/>
      </c>
      <c r="L81" s="34" t="str">
        <f t="shared" si="1"/>
        <v/>
      </c>
      <c r="M81" s="31"/>
      <c r="N81" s="31"/>
      <c r="O81" s="31"/>
    </row>
    <row r="82" spans="1:15" s="30" customFormat="1" ht="12.75" hidden="1" customHeight="1" outlineLevel="1" x14ac:dyDescent="0.2">
      <c r="A82" s="31"/>
      <c r="B82" s="297"/>
      <c r="C82" s="298"/>
      <c r="D82" s="63"/>
      <c r="E82" s="63"/>
      <c r="F82" s="63"/>
      <c r="G82" s="64"/>
      <c r="H82" s="66"/>
      <c r="I82" s="64"/>
      <c r="J82" s="32"/>
      <c r="K82" s="33" t="str">
        <f t="shared" si="0"/>
        <v/>
      </c>
      <c r="L82" s="34" t="str">
        <f t="shared" si="1"/>
        <v/>
      </c>
      <c r="M82" s="31"/>
      <c r="N82" s="31"/>
      <c r="O82" s="31"/>
    </row>
    <row r="83" spans="1:15" s="30" customFormat="1" ht="12.75" hidden="1" customHeight="1" outlineLevel="1" x14ac:dyDescent="0.2">
      <c r="A83" s="31"/>
      <c r="B83" s="297"/>
      <c r="C83" s="298"/>
      <c r="D83" s="63"/>
      <c r="E83" s="63"/>
      <c r="F83" s="63"/>
      <c r="G83" s="64"/>
      <c r="H83" s="66"/>
      <c r="I83" s="64"/>
      <c r="J83" s="32"/>
      <c r="K83" s="33" t="str">
        <f t="shared" si="0"/>
        <v/>
      </c>
      <c r="L83" s="34" t="str">
        <f t="shared" si="1"/>
        <v/>
      </c>
      <c r="M83" s="31"/>
      <c r="N83" s="31"/>
      <c r="O83" s="31"/>
    </row>
    <row r="84" spans="1:15" s="30" customFormat="1" ht="12.75" hidden="1" customHeight="1" outlineLevel="1" x14ac:dyDescent="0.2">
      <c r="A84" s="31"/>
      <c r="B84" s="297"/>
      <c r="C84" s="298"/>
      <c r="D84" s="63"/>
      <c r="E84" s="63"/>
      <c r="F84" s="63"/>
      <c r="G84" s="64"/>
      <c r="H84" s="66"/>
      <c r="I84" s="64"/>
      <c r="J84" s="32"/>
      <c r="K84" s="33" t="str">
        <f t="shared" si="0"/>
        <v/>
      </c>
      <c r="L84" s="34" t="str">
        <f t="shared" si="1"/>
        <v/>
      </c>
      <c r="M84" s="31"/>
      <c r="N84" s="31"/>
      <c r="O84" s="31"/>
    </row>
    <row r="85" spans="1:15" s="30" customFormat="1" ht="12.75" hidden="1" customHeight="1" outlineLevel="1" x14ac:dyDescent="0.2">
      <c r="A85" s="31"/>
      <c r="B85" s="297"/>
      <c r="C85" s="298"/>
      <c r="D85" s="63"/>
      <c r="E85" s="63"/>
      <c r="F85" s="63"/>
      <c r="G85" s="64"/>
      <c r="H85" s="66"/>
      <c r="I85" s="64"/>
      <c r="J85" s="32"/>
      <c r="K85" s="33" t="str">
        <f t="shared" si="0"/>
        <v/>
      </c>
      <c r="L85" s="34" t="str">
        <f t="shared" si="1"/>
        <v/>
      </c>
      <c r="M85" s="31"/>
      <c r="N85" s="31"/>
      <c r="O85" s="31"/>
    </row>
    <row r="86" spans="1:15" s="30" customFormat="1" ht="12.75" hidden="1" customHeight="1" outlineLevel="1" x14ac:dyDescent="0.2">
      <c r="A86" s="31"/>
      <c r="B86" s="297"/>
      <c r="C86" s="298"/>
      <c r="D86" s="63"/>
      <c r="E86" s="63"/>
      <c r="F86" s="63"/>
      <c r="G86" s="64"/>
      <c r="H86" s="66"/>
      <c r="I86" s="64"/>
      <c r="J86" s="32"/>
      <c r="K86" s="33" t="str">
        <f t="shared" si="0"/>
        <v/>
      </c>
      <c r="L86" s="34" t="str">
        <f t="shared" si="1"/>
        <v/>
      </c>
      <c r="M86" s="31"/>
      <c r="N86" s="31"/>
      <c r="O86" s="31"/>
    </row>
    <row r="87" spans="1:15" s="30" customFormat="1" ht="12.75" hidden="1" customHeight="1" outlineLevel="1" x14ac:dyDescent="0.2">
      <c r="A87" s="31"/>
      <c r="B87" s="297"/>
      <c r="C87" s="298"/>
      <c r="D87" s="63"/>
      <c r="E87" s="63"/>
      <c r="F87" s="63"/>
      <c r="G87" s="64"/>
      <c r="H87" s="66"/>
      <c r="I87" s="64"/>
      <c r="J87" s="32"/>
      <c r="K87" s="33" t="str">
        <f t="shared" si="0"/>
        <v/>
      </c>
      <c r="L87" s="34" t="str">
        <f t="shared" si="1"/>
        <v/>
      </c>
      <c r="M87" s="31"/>
      <c r="N87" s="31"/>
      <c r="O87" s="31"/>
    </row>
    <row r="88" spans="1:15" s="30" customFormat="1" ht="12.75" hidden="1" customHeight="1" outlineLevel="1" x14ac:dyDescent="0.2">
      <c r="A88" s="31"/>
      <c r="B88" s="297"/>
      <c r="C88" s="298"/>
      <c r="D88" s="63"/>
      <c r="E88" s="63"/>
      <c r="F88" s="63"/>
      <c r="G88" s="64"/>
      <c r="H88" s="66"/>
      <c r="I88" s="64"/>
      <c r="J88" s="32"/>
      <c r="K88" s="33" t="str">
        <f t="shared" si="0"/>
        <v/>
      </c>
      <c r="L88" s="34" t="str">
        <f t="shared" si="1"/>
        <v/>
      </c>
      <c r="M88" s="31"/>
      <c r="N88" s="31"/>
      <c r="O88" s="31"/>
    </row>
    <row r="89" spans="1:15" s="30" customFormat="1" ht="12.75" hidden="1" customHeight="1" outlineLevel="1" x14ac:dyDescent="0.2">
      <c r="A89" s="31"/>
      <c r="B89" s="297"/>
      <c r="C89" s="298"/>
      <c r="D89" s="63"/>
      <c r="E89" s="63"/>
      <c r="F89" s="63"/>
      <c r="G89" s="64"/>
      <c r="H89" s="66"/>
      <c r="I89" s="64"/>
      <c r="J89" s="32"/>
      <c r="K89" s="33" t="str">
        <f t="shared" si="0"/>
        <v/>
      </c>
      <c r="L89" s="34" t="str">
        <f t="shared" si="1"/>
        <v/>
      </c>
      <c r="M89" s="31"/>
      <c r="N89" s="31"/>
      <c r="O89" s="31"/>
    </row>
    <row r="90" spans="1:15" s="30" customFormat="1" ht="12.75" hidden="1" customHeight="1" outlineLevel="1" x14ac:dyDescent="0.2">
      <c r="A90" s="31"/>
      <c r="B90" s="297"/>
      <c r="C90" s="298"/>
      <c r="D90" s="63"/>
      <c r="E90" s="63"/>
      <c r="F90" s="63"/>
      <c r="G90" s="64"/>
      <c r="H90" s="66"/>
      <c r="I90" s="64"/>
      <c r="J90" s="32"/>
      <c r="K90" s="33" t="str">
        <f t="shared" si="0"/>
        <v/>
      </c>
      <c r="L90" s="34" t="str">
        <f t="shared" si="1"/>
        <v/>
      </c>
      <c r="M90" s="31"/>
      <c r="N90" s="31"/>
      <c r="O90" s="31"/>
    </row>
    <row r="91" spans="1:15" s="30" customFormat="1" ht="12.75" hidden="1" customHeight="1" outlineLevel="1" x14ac:dyDescent="0.2">
      <c r="A91" s="31"/>
      <c r="B91" s="297"/>
      <c r="C91" s="298"/>
      <c r="D91" s="63"/>
      <c r="E91" s="63"/>
      <c r="F91" s="63"/>
      <c r="G91" s="64"/>
      <c r="H91" s="66"/>
      <c r="I91" s="64"/>
      <c r="J91" s="32"/>
      <c r="K91" s="33" t="str">
        <f t="shared" si="0"/>
        <v/>
      </c>
      <c r="L91" s="34" t="str">
        <f t="shared" si="1"/>
        <v/>
      </c>
      <c r="M91" s="31"/>
      <c r="N91" s="31"/>
      <c r="O91" s="31"/>
    </row>
    <row r="92" spans="1:15" s="30" customFormat="1" ht="14.25" hidden="1" outlineLevel="1" x14ac:dyDescent="0.2">
      <c r="A92" s="31"/>
      <c r="B92" s="297"/>
      <c r="C92" s="298"/>
      <c r="D92" s="63"/>
      <c r="E92" s="63"/>
      <c r="F92" s="63"/>
      <c r="G92" s="64"/>
      <c r="H92" s="66"/>
      <c r="I92" s="64"/>
      <c r="J92" s="35"/>
      <c r="K92" s="33" t="str">
        <f t="shared" si="0"/>
        <v/>
      </c>
      <c r="L92" s="34" t="str">
        <f t="shared" si="1"/>
        <v/>
      </c>
      <c r="M92" s="31"/>
      <c r="N92" s="31"/>
      <c r="O92" s="31"/>
    </row>
    <row r="93" spans="1:15" s="30" customFormat="1" ht="14.25" hidden="1" outlineLevel="1" x14ac:dyDescent="0.2">
      <c r="A93" s="31"/>
      <c r="B93" s="297"/>
      <c r="C93" s="298"/>
      <c r="D93" s="63"/>
      <c r="E93" s="63"/>
      <c r="F93" s="63"/>
      <c r="G93" s="64"/>
      <c r="H93" s="66"/>
      <c r="I93" s="64"/>
      <c r="J93" s="35"/>
      <c r="K93" s="33" t="str">
        <f t="shared" si="0"/>
        <v/>
      </c>
      <c r="L93" s="34" t="str">
        <f t="shared" si="1"/>
        <v/>
      </c>
      <c r="M93" s="31"/>
      <c r="N93" s="31"/>
      <c r="O93" s="31"/>
    </row>
    <row r="94" spans="1:15" s="30" customFormat="1" ht="14.25" hidden="1" outlineLevel="1" x14ac:dyDescent="0.2">
      <c r="A94" s="31"/>
      <c r="B94" s="297"/>
      <c r="C94" s="298"/>
      <c r="D94" s="63"/>
      <c r="E94" s="63"/>
      <c r="F94" s="63"/>
      <c r="G94" s="64"/>
      <c r="H94" s="66"/>
      <c r="I94" s="64"/>
      <c r="J94" s="35"/>
      <c r="K94" s="33" t="str">
        <f t="shared" si="0"/>
        <v/>
      </c>
      <c r="L94" s="34" t="str">
        <f t="shared" si="1"/>
        <v/>
      </c>
      <c r="M94" s="31"/>
      <c r="N94" s="31"/>
      <c r="O94" s="31"/>
    </row>
    <row r="95" spans="1:15" s="30" customFormat="1" ht="14.25" hidden="1" outlineLevel="1" x14ac:dyDescent="0.2">
      <c r="A95" s="31"/>
      <c r="B95" s="297"/>
      <c r="C95" s="298"/>
      <c r="D95" s="63"/>
      <c r="E95" s="63"/>
      <c r="F95" s="63"/>
      <c r="G95" s="64"/>
      <c r="H95" s="66"/>
      <c r="I95" s="64"/>
      <c r="J95" s="35"/>
      <c r="K95" s="33" t="str">
        <f t="shared" si="0"/>
        <v/>
      </c>
      <c r="L95" s="34" t="str">
        <f t="shared" si="1"/>
        <v/>
      </c>
      <c r="M95" s="31"/>
      <c r="N95" s="31"/>
      <c r="O95" s="31"/>
    </row>
    <row r="96" spans="1:15" s="30" customFormat="1" ht="14.25" hidden="1" outlineLevel="1" x14ac:dyDescent="0.2">
      <c r="A96" s="31"/>
      <c r="B96" s="297"/>
      <c r="C96" s="298"/>
      <c r="D96" s="63"/>
      <c r="E96" s="63"/>
      <c r="F96" s="63"/>
      <c r="G96" s="64"/>
      <c r="H96" s="66"/>
      <c r="I96" s="64"/>
      <c r="J96" s="35"/>
      <c r="K96" s="33" t="str">
        <f t="shared" si="0"/>
        <v/>
      </c>
      <c r="L96" s="34" t="str">
        <f t="shared" si="1"/>
        <v/>
      </c>
      <c r="M96" s="31"/>
      <c r="N96" s="31"/>
      <c r="O96" s="31"/>
    </row>
    <row r="97" spans="1:15" s="30" customFormat="1" ht="14.25" hidden="1" outlineLevel="1" x14ac:dyDescent="0.2">
      <c r="A97" s="31"/>
      <c r="B97" s="297"/>
      <c r="C97" s="298"/>
      <c r="D97" s="63"/>
      <c r="E97" s="63"/>
      <c r="F97" s="63"/>
      <c r="G97" s="64"/>
      <c r="H97" s="66"/>
      <c r="I97" s="64"/>
      <c r="J97" s="35"/>
      <c r="K97" s="33" t="str">
        <f t="shared" si="0"/>
        <v/>
      </c>
      <c r="L97" s="34" t="str">
        <f t="shared" si="1"/>
        <v/>
      </c>
      <c r="M97" s="31"/>
      <c r="N97" s="31"/>
      <c r="O97" s="31"/>
    </row>
    <row r="98" spans="1:15" s="30" customFormat="1" ht="14.25" hidden="1" outlineLevel="1" x14ac:dyDescent="0.2">
      <c r="A98" s="31"/>
      <c r="B98" s="297"/>
      <c r="C98" s="298"/>
      <c r="D98" s="63"/>
      <c r="E98" s="63"/>
      <c r="F98" s="63"/>
      <c r="G98" s="64"/>
      <c r="H98" s="66"/>
      <c r="I98" s="64"/>
      <c r="J98" s="35"/>
      <c r="K98" s="33" t="str">
        <f t="shared" si="0"/>
        <v/>
      </c>
      <c r="L98" s="34" t="str">
        <f t="shared" si="1"/>
        <v/>
      </c>
      <c r="M98" s="31"/>
      <c r="N98" s="31"/>
      <c r="O98" s="31"/>
    </row>
    <row r="99" spans="1:15" s="30" customFormat="1" ht="14.25" hidden="1" outlineLevel="1" x14ac:dyDescent="0.2">
      <c r="A99" s="31"/>
      <c r="B99" s="297"/>
      <c r="C99" s="298"/>
      <c r="D99" s="63"/>
      <c r="E99" s="63"/>
      <c r="F99" s="63"/>
      <c r="G99" s="64"/>
      <c r="H99" s="66"/>
      <c r="I99" s="64"/>
      <c r="J99" s="35"/>
      <c r="K99" s="33" t="str">
        <f t="shared" si="0"/>
        <v/>
      </c>
      <c r="L99" s="34" t="str">
        <f t="shared" si="1"/>
        <v/>
      </c>
      <c r="M99" s="31"/>
      <c r="N99" s="31"/>
      <c r="O99" s="31"/>
    </row>
    <row r="100" spans="1:15" s="30" customFormat="1" ht="14.25" hidden="1" outlineLevel="1" x14ac:dyDescent="0.2">
      <c r="A100" s="31"/>
      <c r="B100" s="297"/>
      <c r="C100" s="298"/>
      <c r="D100" s="63"/>
      <c r="E100" s="63"/>
      <c r="F100" s="63"/>
      <c r="G100" s="64"/>
      <c r="H100" s="66"/>
      <c r="I100" s="64"/>
      <c r="J100" s="35"/>
      <c r="K100" s="33" t="str">
        <f t="shared" si="0"/>
        <v/>
      </c>
      <c r="L100" s="34" t="str">
        <f t="shared" si="1"/>
        <v/>
      </c>
      <c r="M100" s="31"/>
      <c r="N100" s="31"/>
      <c r="O100" s="31"/>
    </row>
    <row r="101" spans="1:15" s="30" customFormat="1" ht="14.25" hidden="1" outlineLevel="1" x14ac:dyDescent="0.2">
      <c r="A101" s="31"/>
      <c r="B101" s="299"/>
      <c r="C101" s="300"/>
      <c r="D101" s="67"/>
      <c r="E101" s="67"/>
      <c r="F101" s="67"/>
      <c r="G101" s="68"/>
      <c r="H101" s="69"/>
      <c r="I101" s="68"/>
      <c r="J101" s="35"/>
      <c r="K101" s="33" t="str">
        <f t="shared" si="0"/>
        <v/>
      </c>
      <c r="L101" s="34" t="str">
        <f t="shared" si="1"/>
        <v/>
      </c>
      <c r="M101" s="31"/>
      <c r="N101" s="31"/>
      <c r="O101" s="31"/>
    </row>
    <row r="102" spans="1:15" s="30" customFormat="1" collapsed="1" x14ac:dyDescent="0.2">
      <c r="A102" s="123"/>
      <c r="B102" s="123"/>
      <c r="C102" s="123"/>
      <c r="D102" s="123"/>
      <c r="E102" s="123"/>
      <c r="F102" s="123"/>
      <c r="G102" s="123"/>
      <c r="H102" s="123"/>
      <c r="I102" s="123"/>
      <c r="J102" s="123"/>
      <c r="K102" s="123"/>
      <c r="L102" s="132">
        <f>+SUM(L72:L101)</f>
        <v>0</v>
      </c>
      <c r="M102" s="123"/>
      <c r="N102" s="31"/>
      <c r="O102" s="31"/>
    </row>
    <row r="103" spans="1:15" s="30" customFormat="1" x14ac:dyDescent="0.2">
      <c r="A103" s="123"/>
      <c r="B103" s="123"/>
      <c r="C103" s="123"/>
      <c r="D103" s="123"/>
      <c r="E103" s="123"/>
      <c r="F103" s="123"/>
      <c r="G103" s="123"/>
      <c r="H103" s="123"/>
      <c r="I103" s="123"/>
      <c r="J103" s="123"/>
      <c r="K103" s="123"/>
      <c r="L103" s="123"/>
      <c r="M103" s="123"/>
      <c r="N103" s="31"/>
      <c r="O103" s="31"/>
    </row>
    <row r="104" spans="1:15" s="30" customFormat="1" x14ac:dyDescent="0.2">
      <c r="A104" s="123"/>
      <c r="B104" s="124" t="str">
        <f>+HLOOKUP($G$2,Language!$B:$G,96,FALSE)</f>
        <v>Underleverandører, Vinduespolering</v>
      </c>
      <c r="C104" s="123"/>
      <c r="D104" s="123"/>
      <c r="E104" s="123"/>
      <c r="F104" s="123"/>
      <c r="G104" s="123"/>
      <c r="H104" s="123"/>
      <c r="I104" s="123"/>
      <c r="J104" s="123"/>
      <c r="K104" s="125"/>
      <c r="L104" s="123"/>
      <c r="M104" s="123"/>
      <c r="N104" s="31"/>
      <c r="O104" s="31"/>
    </row>
    <row r="105" spans="1:15" s="30" customFormat="1" ht="38.25" x14ac:dyDescent="0.2">
      <c r="A105" s="123"/>
      <c r="B105" s="293" t="str">
        <f>+HLOOKUP($G$2,Language!$B:$G,97,FALSE)</f>
        <v>Virksomhedsnavn</v>
      </c>
      <c r="C105" s="294"/>
      <c r="D105" s="127" t="str">
        <f>+HLOOKUP($G$2,Language!$B:$G,98,FALSE)</f>
        <v>Registreringsnummer (CVR-nummer)</v>
      </c>
      <c r="E105" s="127" t="str">
        <f>+HLOOKUP($G$2,Language!$B:$G,99,FALSE)</f>
        <v>Kontaktperson</v>
      </c>
      <c r="F105" s="127" t="str">
        <f>+HLOOKUP($G$2,Language!$B:$G,100,FALSE)</f>
        <v>E-mail</v>
      </c>
      <c r="G105" s="128" t="str">
        <f>+HLOOKUP($G$2,Language!$B:$G,101,FALSE)</f>
        <v>Kun arbejdskraft (sæt "x")</v>
      </c>
      <c r="H105" s="129" t="str">
        <f>+HLOOKUP($G$2,Language!$B:$G,102,FALSE)</f>
        <v>Årlig omsætning fra service leveret af underleverandøren</v>
      </c>
      <c r="I105" s="129" t="str">
        <f>+HLOOKUP($G$2,Language!$B:$G,221,FALSE)</f>
        <v>Opgaver, som udføres af underleverandøren:</v>
      </c>
      <c r="J105" s="130"/>
      <c r="K105" s="131" t="str">
        <f>+HLOOKUP($G$2,Language!$B:$G,94,FALSE)&amp;":"</f>
        <v>Valuta:</v>
      </c>
      <c r="L105" s="129" t="s">
        <v>210</v>
      </c>
      <c r="M105" s="123"/>
      <c r="N105" s="31"/>
      <c r="O105" s="31"/>
    </row>
    <row r="106" spans="1:15" s="30" customFormat="1" ht="14.25" x14ac:dyDescent="0.2">
      <c r="A106" s="31"/>
      <c r="B106" s="295"/>
      <c r="C106" s="296"/>
      <c r="D106" s="59"/>
      <c r="E106" s="59"/>
      <c r="F106" s="59"/>
      <c r="G106" s="61"/>
      <c r="H106" s="62"/>
      <c r="I106" s="61"/>
      <c r="J106" s="32"/>
      <c r="K106" s="33" t="str">
        <f t="shared" ref="K106:K135" si="2">IF($I$13="","",IF(H106=0,"",+$I$13))</f>
        <v/>
      </c>
      <c r="L106" s="34" t="str">
        <f>IFERROR(IF(+H106/$H$13=0,"",+H106/$H$13),"")</f>
        <v/>
      </c>
      <c r="M106" s="31"/>
      <c r="N106" s="31"/>
      <c r="O106" s="31"/>
    </row>
    <row r="107" spans="1:15" s="30" customFormat="1" ht="14.25" x14ac:dyDescent="0.2">
      <c r="A107" s="31"/>
      <c r="B107" s="297"/>
      <c r="C107" s="298"/>
      <c r="D107" s="63"/>
      <c r="E107" s="63"/>
      <c r="F107" s="63"/>
      <c r="G107" s="64"/>
      <c r="H107" s="65"/>
      <c r="I107" s="64"/>
      <c r="J107" s="32"/>
      <c r="K107" s="33" t="str">
        <f t="shared" si="2"/>
        <v/>
      </c>
      <c r="L107" s="34" t="str">
        <f t="shared" ref="L107:L135" si="3">IFERROR(IF(+H107/$H$13=0,"",+H107/$H$13),"")</f>
        <v/>
      </c>
      <c r="M107" s="31"/>
      <c r="N107" s="31"/>
      <c r="O107" s="31"/>
    </row>
    <row r="108" spans="1:15" s="30" customFormat="1" ht="14.25" x14ac:dyDescent="0.2">
      <c r="A108" s="31"/>
      <c r="B108" s="297"/>
      <c r="C108" s="298"/>
      <c r="D108" s="63"/>
      <c r="E108" s="63"/>
      <c r="F108" s="63"/>
      <c r="G108" s="64"/>
      <c r="H108" s="65"/>
      <c r="I108" s="64"/>
      <c r="J108" s="32"/>
      <c r="K108" s="33" t="str">
        <f t="shared" si="2"/>
        <v/>
      </c>
      <c r="L108" s="34" t="str">
        <f t="shared" si="3"/>
        <v/>
      </c>
      <c r="M108" s="31"/>
      <c r="N108" s="31"/>
      <c r="O108" s="31"/>
    </row>
    <row r="109" spans="1:15" s="30" customFormat="1" ht="14.25" collapsed="1" x14ac:dyDescent="0.2">
      <c r="A109" s="31"/>
      <c r="B109" s="297"/>
      <c r="C109" s="298"/>
      <c r="D109" s="63"/>
      <c r="E109" s="63"/>
      <c r="F109" s="63"/>
      <c r="G109" s="64"/>
      <c r="H109" s="66"/>
      <c r="I109" s="64"/>
      <c r="J109" s="32"/>
      <c r="K109" s="33" t="str">
        <f t="shared" si="2"/>
        <v/>
      </c>
      <c r="L109" s="34" t="str">
        <f t="shared" si="3"/>
        <v/>
      </c>
      <c r="M109" s="31"/>
      <c r="N109" s="31"/>
      <c r="O109" s="31"/>
    </row>
    <row r="110" spans="1:15" s="30" customFormat="1" ht="14.25" hidden="1" outlineLevel="1" x14ac:dyDescent="0.2">
      <c r="A110" s="31"/>
      <c r="B110" s="297"/>
      <c r="C110" s="298"/>
      <c r="D110" s="63"/>
      <c r="E110" s="63"/>
      <c r="F110" s="63"/>
      <c r="G110" s="64"/>
      <c r="H110" s="66"/>
      <c r="I110" s="64"/>
      <c r="J110" s="32"/>
      <c r="K110" s="33" t="str">
        <f t="shared" si="2"/>
        <v/>
      </c>
      <c r="L110" s="34" t="str">
        <f t="shared" si="3"/>
        <v/>
      </c>
      <c r="M110" s="31"/>
      <c r="N110" s="31"/>
      <c r="O110" s="31"/>
    </row>
    <row r="111" spans="1:15" s="30" customFormat="1" ht="14.25" hidden="1" outlineLevel="1" x14ac:dyDescent="0.2">
      <c r="A111" s="31"/>
      <c r="B111" s="297"/>
      <c r="C111" s="298"/>
      <c r="D111" s="63"/>
      <c r="E111" s="63"/>
      <c r="F111" s="63"/>
      <c r="G111" s="64"/>
      <c r="H111" s="66"/>
      <c r="I111" s="64"/>
      <c r="J111" s="32"/>
      <c r="K111" s="33" t="str">
        <f t="shared" si="2"/>
        <v/>
      </c>
      <c r="L111" s="34" t="str">
        <f t="shared" si="3"/>
        <v/>
      </c>
      <c r="M111" s="31"/>
      <c r="N111" s="31"/>
      <c r="O111" s="31"/>
    </row>
    <row r="112" spans="1:15" s="30" customFormat="1" ht="14.25" hidden="1" outlineLevel="1" x14ac:dyDescent="0.2">
      <c r="A112" s="31"/>
      <c r="B112" s="297"/>
      <c r="C112" s="298"/>
      <c r="D112" s="63"/>
      <c r="E112" s="63"/>
      <c r="F112" s="63"/>
      <c r="G112" s="64"/>
      <c r="H112" s="66"/>
      <c r="I112" s="64"/>
      <c r="J112" s="32"/>
      <c r="K112" s="33" t="str">
        <f t="shared" si="2"/>
        <v/>
      </c>
      <c r="L112" s="34" t="str">
        <f t="shared" si="3"/>
        <v/>
      </c>
      <c r="M112" s="31"/>
      <c r="N112" s="31"/>
      <c r="O112" s="31"/>
    </row>
    <row r="113" spans="1:15" s="30" customFormat="1" ht="14.25" hidden="1" outlineLevel="1" x14ac:dyDescent="0.2">
      <c r="A113" s="31"/>
      <c r="B113" s="297"/>
      <c r="C113" s="298"/>
      <c r="D113" s="63"/>
      <c r="E113" s="63"/>
      <c r="F113" s="63"/>
      <c r="G113" s="64"/>
      <c r="H113" s="66"/>
      <c r="I113" s="64"/>
      <c r="J113" s="32"/>
      <c r="K113" s="33" t="str">
        <f t="shared" si="2"/>
        <v/>
      </c>
      <c r="L113" s="34" t="str">
        <f t="shared" si="3"/>
        <v/>
      </c>
      <c r="M113" s="31"/>
      <c r="N113" s="31"/>
      <c r="O113" s="31"/>
    </row>
    <row r="114" spans="1:15" s="30" customFormat="1" ht="14.25" hidden="1" outlineLevel="1" x14ac:dyDescent="0.2">
      <c r="A114" s="31"/>
      <c r="B114" s="297"/>
      <c r="C114" s="298"/>
      <c r="D114" s="63"/>
      <c r="E114" s="63"/>
      <c r="F114" s="63"/>
      <c r="G114" s="64"/>
      <c r="H114" s="66"/>
      <c r="I114" s="64"/>
      <c r="J114" s="32"/>
      <c r="K114" s="33" t="str">
        <f t="shared" si="2"/>
        <v/>
      </c>
      <c r="L114" s="34" t="str">
        <f t="shared" si="3"/>
        <v/>
      </c>
      <c r="M114" s="31"/>
      <c r="N114" s="31"/>
      <c r="O114" s="31"/>
    </row>
    <row r="115" spans="1:15" s="30" customFormat="1" ht="14.25" hidden="1" outlineLevel="1" x14ac:dyDescent="0.2">
      <c r="A115" s="31"/>
      <c r="B115" s="297"/>
      <c r="C115" s="298"/>
      <c r="D115" s="63"/>
      <c r="E115" s="63"/>
      <c r="F115" s="63"/>
      <c r="G115" s="64"/>
      <c r="H115" s="66"/>
      <c r="I115" s="64"/>
      <c r="J115" s="32"/>
      <c r="K115" s="33" t="str">
        <f t="shared" si="2"/>
        <v/>
      </c>
      <c r="L115" s="34" t="str">
        <f t="shared" si="3"/>
        <v/>
      </c>
      <c r="M115" s="31"/>
      <c r="N115" s="31"/>
      <c r="O115" s="31"/>
    </row>
    <row r="116" spans="1:15" s="30" customFormat="1" ht="14.25" hidden="1" outlineLevel="1" x14ac:dyDescent="0.2">
      <c r="A116" s="31"/>
      <c r="B116" s="297"/>
      <c r="C116" s="298"/>
      <c r="D116" s="63"/>
      <c r="E116" s="63"/>
      <c r="F116" s="63"/>
      <c r="G116" s="64"/>
      <c r="H116" s="66"/>
      <c r="I116" s="64"/>
      <c r="J116" s="32"/>
      <c r="K116" s="33" t="str">
        <f t="shared" si="2"/>
        <v/>
      </c>
      <c r="L116" s="34" t="str">
        <f t="shared" si="3"/>
        <v/>
      </c>
      <c r="M116" s="31"/>
      <c r="N116" s="31"/>
      <c r="O116" s="31"/>
    </row>
    <row r="117" spans="1:15" s="30" customFormat="1" ht="14.25" hidden="1" outlineLevel="1" x14ac:dyDescent="0.2">
      <c r="A117" s="31"/>
      <c r="B117" s="297"/>
      <c r="C117" s="298"/>
      <c r="D117" s="63"/>
      <c r="E117" s="63"/>
      <c r="F117" s="63"/>
      <c r="G117" s="64"/>
      <c r="H117" s="66"/>
      <c r="I117" s="64"/>
      <c r="J117" s="32"/>
      <c r="K117" s="33" t="str">
        <f t="shared" si="2"/>
        <v/>
      </c>
      <c r="L117" s="34" t="str">
        <f t="shared" si="3"/>
        <v/>
      </c>
      <c r="M117" s="31"/>
      <c r="N117" s="31"/>
      <c r="O117" s="31"/>
    </row>
    <row r="118" spans="1:15" s="30" customFormat="1" ht="14.25" hidden="1" outlineLevel="1" x14ac:dyDescent="0.2">
      <c r="A118" s="31"/>
      <c r="B118" s="297"/>
      <c r="C118" s="298"/>
      <c r="D118" s="63"/>
      <c r="E118" s="63"/>
      <c r="F118" s="63"/>
      <c r="G118" s="64"/>
      <c r="H118" s="66"/>
      <c r="I118" s="64"/>
      <c r="J118" s="32"/>
      <c r="K118" s="33" t="str">
        <f t="shared" si="2"/>
        <v/>
      </c>
      <c r="L118" s="34" t="str">
        <f t="shared" si="3"/>
        <v/>
      </c>
      <c r="M118" s="31"/>
      <c r="N118" s="31"/>
      <c r="O118" s="31"/>
    </row>
    <row r="119" spans="1:15" s="30" customFormat="1" ht="14.25" hidden="1" outlineLevel="1" x14ac:dyDescent="0.2">
      <c r="A119" s="31"/>
      <c r="B119" s="297"/>
      <c r="C119" s="298"/>
      <c r="D119" s="63"/>
      <c r="E119" s="63"/>
      <c r="F119" s="63"/>
      <c r="G119" s="64"/>
      <c r="H119" s="66"/>
      <c r="I119" s="64"/>
      <c r="J119" s="32"/>
      <c r="K119" s="33" t="str">
        <f t="shared" si="2"/>
        <v/>
      </c>
      <c r="L119" s="34" t="str">
        <f t="shared" si="3"/>
        <v/>
      </c>
      <c r="M119" s="31"/>
      <c r="N119" s="31"/>
      <c r="O119" s="31"/>
    </row>
    <row r="120" spans="1:15" s="30" customFormat="1" ht="14.25" hidden="1" outlineLevel="1" x14ac:dyDescent="0.2">
      <c r="A120" s="31"/>
      <c r="B120" s="297"/>
      <c r="C120" s="298"/>
      <c r="D120" s="63"/>
      <c r="E120" s="63"/>
      <c r="F120" s="63"/>
      <c r="G120" s="64"/>
      <c r="H120" s="66"/>
      <c r="I120" s="64"/>
      <c r="J120" s="32"/>
      <c r="K120" s="33" t="str">
        <f t="shared" si="2"/>
        <v/>
      </c>
      <c r="L120" s="34" t="str">
        <f t="shared" si="3"/>
        <v/>
      </c>
      <c r="M120" s="31"/>
      <c r="N120" s="31"/>
      <c r="O120" s="31"/>
    </row>
    <row r="121" spans="1:15" s="30" customFormat="1" ht="14.25" hidden="1" outlineLevel="1" x14ac:dyDescent="0.2">
      <c r="A121" s="31"/>
      <c r="B121" s="297"/>
      <c r="C121" s="298"/>
      <c r="D121" s="63"/>
      <c r="E121" s="63"/>
      <c r="F121" s="63"/>
      <c r="G121" s="64"/>
      <c r="H121" s="66"/>
      <c r="I121" s="64"/>
      <c r="J121" s="32"/>
      <c r="K121" s="33" t="str">
        <f t="shared" si="2"/>
        <v/>
      </c>
      <c r="L121" s="34" t="str">
        <f t="shared" si="3"/>
        <v/>
      </c>
      <c r="M121" s="31"/>
      <c r="N121" s="31"/>
      <c r="O121" s="31"/>
    </row>
    <row r="122" spans="1:15" s="30" customFormat="1" ht="14.25" hidden="1" outlineLevel="1" x14ac:dyDescent="0.2">
      <c r="A122" s="31"/>
      <c r="B122" s="297"/>
      <c r="C122" s="298"/>
      <c r="D122" s="63"/>
      <c r="E122" s="63"/>
      <c r="F122" s="63"/>
      <c r="G122" s="64"/>
      <c r="H122" s="66"/>
      <c r="I122" s="64"/>
      <c r="J122" s="32"/>
      <c r="K122" s="33" t="str">
        <f t="shared" si="2"/>
        <v/>
      </c>
      <c r="L122" s="34" t="str">
        <f t="shared" si="3"/>
        <v/>
      </c>
      <c r="M122" s="31"/>
      <c r="N122" s="31"/>
      <c r="O122" s="31"/>
    </row>
    <row r="123" spans="1:15" s="30" customFormat="1" ht="14.25" hidden="1" outlineLevel="1" x14ac:dyDescent="0.2">
      <c r="A123" s="31"/>
      <c r="B123" s="297"/>
      <c r="C123" s="298"/>
      <c r="D123" s="63"/>
      <c r="E123" s="63"/>
      <c r="F123" s="63"/>
      <c r="G123" s="64"/>
      <c r="H123" s="66"/>
      <c r="I123" s="64"/>
      <c r="J123" s="32"/>
      <c r="K123" s="33" t="str">
        <f t="shared" si="2"/>
        <v/>
      </c>
      <c r="L123" s="34" t="str">
        <f t="shared" si="3"/>
        <v/>
      </c>
      <c r="M123" s="31"/>
      <c r="N123" s="31"/>
      <c r="O123" s="31"/>
    </row>
    <row r="124" spans="1:15" s="30" customFormat="1" ht="14.25" hidden="1" outlineLevel="1" x14ac:dyDescent="0.2">
      <c r="A124" s="31"/>
      <c r="B124" s="297"/>
      <c r="C124" s="298"/>
      <c r="D124" s="63"/>
      <c r="E124" s="63"/>
      <c r="F124" s="63"/>
      <c r="G124" s="64"/>
      <c r="H124" s="66"/>
      <c r="I124" s="64"/>
      <c r="J124" s="32"/>
      <c r="K124" s="33" t="str">
        <f t="shared" si="2"/>
        <v/>
      </c>
      <c r="L124" s="34" t="str">
        <f t="shared" si="3"/>
        <v/>
      </c>
      <c r="M124" s="31"/>
      <c r="N124" s="31"/>
      <c r="O124" s="31"/>
    </row>
    <row r="125" spans="1:15" s="30" customFormat="1" ht="14.25" hidden="1" outlineLevel="1" x14ac:dyDescent="0.2">
      <c r="A125" s="31"/>
      <c r="B125" s="297"/>
      <c r="C125" s="298"/>
      <c r="D125" s="63"/>
      <c r="E125" s="63"/>
      <c r="F125" s="63"/>
      <c r="G125" s="64"/>
      <c r="H125" s="66"/>
      <c r="I125" s="64"/>
      <c r="J125" s="32"/>
      <c r="K125" s="33" t="str">
        <f t="shared" si="2"/>
        <v/>
      </c>
      <c r="L125" s="34" t="str">
        <f t="shared" si="3"/>
        <v/>
      </c>
      <c r="M125" s="31"/>
      <c r="N125" s="31"/>
      <c r="O125" s="31"/>
    </row>
    <row r="126" spans="1:15" s="30" customFormat="1" ht="14.25" hidden="1" outlineLevel="1" x14ac:dyDescent="0.2">
      <c r="A126" s="31"/>
      <c r="B126" s="297"/>
      <c r="C126" s="298"/>
      <c r="D126" s="63"/>
      <c r="E126" s="63"/>
      <c r="F126" s="63"/>
      <c r="G126" s="64"/>
      <c r="H126" s="66"/>
      <c r="I126" s="64"/>
      <c r="J126" s="35"/>
      <c r="K126" s="33" t="str">
        <f t="shared" si="2"/>
        <v/>
      </c>
      <c r="L126" s="34" t="str">
        <f t="shared" si="3"/>
        <v/>
      </c>
      <c r="M126" s="31"/>
      <c r="N126" s="31"/>
      <c r="O126" s="31"/>
    </row>
    <row r="127" spans="1:15" s="30" customFormat="1" ht="14.25" hidden="1" outlineLevel="1" x14ac:dyDescent="0.2">
      <c r="A127" s="31"/>
      <c r="B127" s="297"/>
      <c r="C127" s="298"/>
      <c r="D127" s="63"/>
      <c r="E127" s="63"/>
      <c r="F127" s="63"/>
      <c r="G127" s="64"/>
      <c r="H127" s="66"/>
      <c r="I127" s="64"/>
      <c r="J127" s="35"/>
      <c r="K127" s="33" t="str">
        <f t="shared" si="2"/>
        <v/>
      </c>
      <c r="L127" s="34" t="str">
        <f t="shared" si="3"/>
        <v/>
      </c>
      <c r="M127" s="31"/>
      <c r="N127" s="31"/>
      <c r="O127" s="31"/>
    </row>
    <row r="128" spans="1:15" s="30" customFormat="1" ht="14.25" hidden="1" outlineLevel="1" x14ac:dyDescent="0.2">
      <c r="A128" s="31"/>
      <c r="B128" s="297"/>
      <c r="C128" s="298"/>
      <c r="D128" s="63"/>
      <c r="E128" s="63"/>
      <c r="F128" s="63"/>
      <c r="G128" s="64"/>
      <c r="H128" s="66"/>
      <c r="I128" s="64"/>
      <c r="J128" s="35"/>
      <c r="K128" s="33" t="str">
        <f t="shared" si="2"/>
        <v/>
      </c>
      <c r="L128" s="34" t="str">
        <f t="shared" si="3"/>
        <v/>
      </c>
      <c r="M128" s="31"/>
      <c r="N128" s="31"/>
      <c r="O128" s="31"/>
    </row>
    <row r="129" spans="1:15" s="30" customFormat="1" ht="14.25" hidden="1" outlineLevel="1" x14ac:dyDescent="0.2">
      <c r="A129" s="31"/>
      <c r="B129" s="297"/>
      <c r="C129" s="298"/>
      <c r="D129" s="63"/>
      <c r="E129" s="63"/>
      <c r="F129" s="63"/>
      <c r="G129" s="64"/>
      <c r="H129" s="66"/>
      <c r="I129" s="64"/>
      <c r="J129" s="35"/>
      <c r="K129" s="33" t="str">
        <f t="shared" si="2"/>
        <v/>
      </c>
      <c r="L129" s="34" t="str">
        <f t="shared" si="3"/>
        <v/>
      </c>
      <c r="M129" s="31"/>
      <c r="N129" s="31"/>
      <c r="O129" s="31"/>
    </row>
    <row r="130" spans="1:15" s="30" customFormat="1" ht="14.25" hidden="1" outlineLevel="1" x14ac:dyDescent="0.2">
      <c r="A130" s="31"/>
      <c r="B130" s="297"/>
      <c r="C130" s="298"/>
      <c r="D130" s="63"/>
      <c r="E130" s="63"/>
      <c r="F130" s="63"/>
      <c r="G130" s="64"/>
      <c r="H130" s="66"/>
      <c r="I130" s="64"/>
      <c r="J130" s="35"/>
      <c r="K130" s="33" t="str">
        <f t="shared" si="2"/>
        <v/>
      </c>
      <c r="L130" s="34" t="str">
        <f t="shared" si="3"/>
        <v/>
      </c>
      <c r="M130" s="31"/>
      <c r="N130" s="31"/>
      <c r="O130" s="31"/>
    </row>
    <row r="131" spans="1:15" s="30" customFormat="1" ht="14.25" hidden="1" outlineLevel="1" x14ac:dyDescent="0.2">
      <c r="A131" s="31"/>
      <c r="B131" s="297"/>
      <c r="C131" s="298"/>
      <c r="D131" s="63"/>
      <c r="E131" s="63"/>
      <c r="F131" s="63"/>
      <c r="G131" s="64"/>
      <c r="H131" s="66"/>
      <c r="I131" s="64"/>
      <c r="J131" s="35"/>
      <c r="K131" s="33" t="str">
        <f t="shared" si="2"/>
        <v/>
      </c>
      <c r="L131" s="34" t="str">
        <f t="shared" si="3"/>
        <v/>
      </c>
      <c r="M131" s="31"/>
      <c r="N131" s="31"/>
      <c r="O131" s="31"/>
    </row>
    <row r="132" spans="1:15" s="30" customFormat="1" ht="14.25" hidden="1" outlineLevel="1" x14ac:dyDescent="0.2">
      <c r="A132" s="31"/>
      <c r="B132" s="297"/>
      <c r="C132" s="298"/>
      <c r="D132" s="63"/>
      <c r="E132" s="63"/>
      <c r="F132" s="63"/>
      <c r="G132" s="64"/>
      <c r="H132" s="66"/>
      <c r="I132" s="64"/>
      <c r="J132" s="35"/>
      <c r="K132" s="33" t="str">
        <f t="shared" si="2"/>
        <v/>
      </c>
      <c r="L132" s="34" t="str">
        <f t="shared" si="3"/>
        <v/>
      </c>
      <c r="M132" s="31"/>
      <c r="N132" s="31"/>
      <c r="O132" s="31"/>
    </row>
    <row r="133" spans="1:15" s="30" customFormat="1" ht="14.25" hidden="1" outlineLevel="1" x14ac:dyDescent="0.2">
      <c r="A133" s="31"/>
      <c r="B133" s="297"/>
      <c r="C133" s="298"/>
      <c r="D133" s="63"/>
      <c r="E133" s="63"/>
      <c r="F133" s="63"/>
      <c r="G133" s="64"/>
      <c r="H133" s="66"/>
      <c r="I133" s="64"/>
      <c r="J133" s="35"/>
      <c r="K133" s="33" t="str">
        <f t="shared" si="2"/>
        <v/>
      </c>
      <c r="L133" s="34" t="str">
        <f t="shared" si="3"/>
        <v/>
      </c>
      <c r="M133" s="31"/>
      <c r="N133" s="31"/>
      <c r="O133" s="31"/>
    </row>
    <row r="134" spans="1:15" s="30" customFormat="1" ht="14.25" hidden="1" outlineLevel="1" x14ac:dyDescent="0.2">
      <c r="A134" s="31"/>
      <c r="B134" s="297"/>
      <c r="C134" s="298"/>
      <c r="D134" s="63"/>
      <c r="E134" s="63"/>
      <c r="F134" s="63"/>
      <c r="G134" s="64"/>
      <c r="H134" s="66"/>
      <c r="I134" s="64"/>
      <c r="J134" s="35"/>
      <c r="K134" s="33" t="str">
        <f t="shared" si="2"/>
        <v/>
      </c>
      <c r="L134" s="34" t="str">
        <f t="shared" si="3"/>
        <v/>
      </c>
      <c r="M134" s="31"/>
      <c r="N134" s="31"/>
      <c r="O134" s="31"/>
    </row>
    <row r="135" spans="1:15" s="30" customFormat="1" ht="14.25" hidden="1" outlineLevel="1" x14ac:dyDescent="0.2">
      <c r="A135" s="31"/>
      <c r="B135" s="299"/>
      <c r="C135" s="300"/>
      <c r="D135" s="67"/>
      <c r="E135" s="67"/>
      <c r="F135" s="67"/>
      <c r="G135" s="68"/>
      <c r="H135" s="69"/>
      <c r="I135" s="68"/>
      <c r="J135" s="35"/>
      <c r="K135" s="33" t="str">
        <f t="shared" si="2"/>
        <v/>
      </c>
      <c r="L135" s="34" t="str">
        <f t="shared" si="3"/>
        <v/>
      </c>
      <c r="M135" s="31"/>
      <c r="N135" s="31"/>
      <c r="O135" s="31"/>
    </row>
    <row r="136" spans="1:15" collapsed="1" x14ac:dyDescent="0.2">
      <c r="A136" s="123"/>
      <c r="B136" s="123"/>
      <c r="C136" s="123"/>
      <c r="D136" s="123"/>
      <c r="E136" s="123"/>
      <c r="F136" s="123"/>
      <c r="G136" s="123"/>
      <c r="H136" s="123"/>
      <c r="I136" s="123"/>
      <c r="J136" s="123"/>
      <c r="K136" s="123"/>
      <c r="L136" s="132">
        <f>+SUM(L106:L135)</f>
        <v>0</v>
      </c>
      <c r="M136" s="123"/>
      <c r="N136" s="123"/>
      <c r="O136" s="123"/>
    </row>
    <row r="137" spans="1:15" x14ac:dyDescent="0.2">
      <c r="A137" s="123"/>
      <c r="B137" s="123"/>
      <c r="C137" s="123"/>
      <c r="D137" s="123"/>
      <c r="E137" s="123"/>
      <c r="F137" s="123"/>
      <c r="G137" s="123"/>
      <c r="H137" s="123"/>
      <c r="I137" s="123"/>
      <c r="J137" s="123"/>
      <c r="K137" s="123"/>
      <c r="L137" s="123"/>
      <c r="M137" s="123"/>
      <c r="N137" s="123"/>
      <c r="O137" s="123"/>
    </row>
    <row r="138" spans="1:15" hidden="1" x14ac:dyDescent="0.2">
      <c r="A138" s="123"/>
      <c r="B138" s="123"/>
      <c r="C138" s="123"/>
      <c r="D138" s="123"/>
      <c r="E138" s="123"/>
      <c r="F138" s="123"/>
      <c r="G138" s="123"/>
      <c r="H138" s="123"/>
      <c r="I138" s="123"/>
      <c r="J138" s="123"/>
      <c r="K138" s="123"/>
      <c r="L138" s="123"/>
      <c r="M138" s="123"/>
      <c r="N138" s="123"/>
      <c r="O138" s="123"/>
    </row>
    <row r="139" spans="1:15" hidden="1" x14ac:dyDescent="0.2">
      <c r="A139" s="123"/>
      <c r="B139" s="123"/>
      <c r="C139" s="123"/>
      <c r="D139" s="123"/>
      <c r="E139" s="123"/>
      <c r="F139" s="123"/>
      <c r="G139" s="123"/>
      <c r="H139" s="123"/>
      <c r="I139" s="123"/>
      <c r="J139" s="123"/>
      <c r="K139" s="123"/>
      <c r="L139" s="123"/>
      <c r="M139" s="123"/>
      <c r="N139" s="123"/>
      <c r="O139" s="123"/>
    </row>
    <row r="140" spans="1:15" hidden="1" x14ac:dyDescent="0.2">
      <c r="A140" s="123"/>
      <c r="B140" s="123"/>
      <c r="C140" s="123"/>
      <c r="D140" s="123"/>
      <c r="E140" s="123"/>
      <c r="F140" s="123"/>
      <c r="G140" s="123"/>
      <c r="H140" s="123"/>
      <c r="I140" s="123"/>
      <c r="J140" s="123"/>
      <c r="K140" s="123"/>
      <c r="L140" s="123"/>
      <c r="M140" s="123"/>
      <c r="N140" s="123"/>
      <c r="O140" s="123"/>
    </row>
    <row r="141" spans="1:15" hidden="1" x14ac:dyDescent="0.2">
      <c r="A141" s="123"/>
      <c r="B141" s="123"/>
      <c r="C141" s="123"/>
      <c r="D141" s="123"/>
      <c r="E141" s="123"/>
      <c r="F141" s="123"/>
      <c r="G141" s="123"/>
      <c r="H141" s="123"/>
      <c r="I141" s="123"/>
      <c r="J141" s="123"/>
      <c r="K141" s="123"/>
      <c r="L141" s="123"/>
      <c r="M141" s="123"/>
      <c r="N141" s="123"/>
      <c r="O141" s="123"/>
    </row>
    <row r="142" spans="1:15" hidden="1" x14ac:dyDescent="0.2">
      <c r="A142" s="123"/>
      <c r="B142" s="123"/>
      <c r="C142" s="123"/>
      <c r="D142" s="123"/>
      <c r="E142" s="123"/>
      <c r="F142" s="123"/>
      <c r="G142" s="123"/>
      <c r="H142" s="123"/>
      <c r="I142" s="123"/>
      <c r="J142" s="123"/>
      <c r="K142" s="123"/>
      <c r="L142" s="123"/>
      <c r="M142" s="123"/>
      <c r="N142" s="123"/>
      <c r="O142" s="123"/>
    </row>
    <row r="143" spans="1:15" hidden="1" x14ac:dyDescent="0.2">
      <c r="A143" s="123"/>
      <c r="B143" s="123"/>
      <c r="C143" s="123"/>
      <c r="D143" s="123"/>
      <c r="E143" s="123"/>
      <c r="F143" s="123"/>
      <c r="G143" s="123"/>
      <c r="H143" s="123"/>
      <c r="I143" s="123"/>
      <c r="J143" s="123"/>
      <c r="K143" s="123"/>
      <c r="L143" s="123"/>
      <c r="M143" s="123"/>
      <c r="N143" s="123"/>
      <c r="O143" s="123"/>
    </row>
    <row r="144" spans="1:15" hidden="1" x14ac:dyDescent="0.2">
      <c r="A144" s="123"/>
      <c r="B144" s="123"/>
      <c r="C144" s="123"/>
      <c r="D144" s="123"/>
      <c r="E144" s="123"/>
      <c r="F144" s="123"/>
      <c r="G144" s="123"/>
      <c r="H144" s="123"/>
      <c r="I144" s="123"/>
      <c r="J144" s="123"/>
      <c r="K144" s="123"/>
      <c r="L144" s="123"/>
      <c r="M144" s="123"/>
      <c r="N144" s="123"/>
      <c r="O144" s="123"/>
    </row>
    <row r="145" spans="1:15" hidden="1" x14ac:dyDescent="0.2">
      <c r="A145" s="123"/>
      <c r="B145" s="123"/>
      <c r="C145" s="123"/>
      <c r="D145" s="123"/>
      <c r="E145" s="123"/>
      <c r="F145" s="123"/>
      <c r="G145" s="123"/>
      <c r="H145" s="123"/>
      <c r="I145" s="123"/>
      <c r="J145" s="123"/>
      <c r="K145" s="123"/>
      <c r="L145" s="123"/>
      <c r="M145" s="123"/>
      <c r="N145" s="123"/>
      <c r="O145" s="123"/>
    </row>
    <row r="146" spans="1:15" hidden="1" x14ac:dyDescent="0.2">
      <c r="A146" s="123"/>
      <c r="B146" s="123"/>
      <c r="C146" s="123"/>
      <c r="D146" s="123"/>
      <c r="E146" s="123"/>
      <c r="F146" s="123"/>
      <c r="G146" s="123"/>
      <c r="H146" s="123"/>
      <c r="I146" s="123"/>
      <c r="J146" s="123"/>
      <c r="K146" s="123"/>
      <c r="L146" s="123"/>
      <c r="M146" s="123"/>
      <c r="N146" s="123"/>
      <c r="O146" s="123"/>
    </row>
    <row r="147" spans="1:15" hidden="1" x14ac:dyDescent="0.2">
      <c r="A147" s="123"/>
      <c r="B147" s="123"/>
      <c r="C147" s="123"/>
      <c r="D147" s="123"/>
      <c r="E147" s="123"/>
      <c r="F147" s="123"/>
      <c r="G147" s="123"/>
      <c r="H147" s="123"/>
      <c r="I147" s="123"/>
      <c r="J147" s="123"/>
      <c r="K147" s="123"/>
      <c r="L147" s="123"/>
      <c r="M147" s="123"/>
      <c r="N147" s="123"/>
      <c r="O147" s="123"/>
    </row>
    <row r="148" spans="1:15" hidden="1" x14ac:dyDescent="0.2">
      <c r="A148" s="123"/>
      <c r="B148" s="123"/>
      <c r="C148" s="123"/>
      <c r="D148" s="123"/>
      <c r="E148" s="123"/>
      <c r="F148" s="123"/>
      <c r="G148" s="123"/>
      <c r="H148" s="123"/>
      <c r="I148" s="123"/>
      <c r="J148" s="123"/>
      <c r="K148" s="123"/>
      <c r="L148" s="123"/>
      <c r="M148" s="123"/>
      <c r="N148" s="123"/>
      <c r="O148" s="123"/>
    </row>
    <row r="149" spans="1:15" hidden="1" x14ac:dyDescent="0.2">
      <c r="A149" s="123"/>
      <c r="B149" s="123"/>
      <c r="C149" s="123"/>
      <c r="D149" s="123"/>
      <c r="E149" s="123"/>
      <c r="F149" s="123"/>
      <c r="G149" s="123"/>
      <c r="H149" s="123"/>
      <c r="I149" s="123"/>
      <c r="J149" s="123"/>
      <c r="K149" s="123"/>
      <c r="L149" s="123"/>
      <c r="M149" s="123"/>
      <c r="N149" s="123"/>
      <c r="O149" s="123"/>
    </row>
    <row r="150" spans="1:15" hidden="1" x14ac:dyDescent="0.2">
      <c r="A150" s="123"/>
      <c r="B150" s="123"/>
      <c r="C150" s="123"/>
      <c r="D150" s="123"/>
      <c r="E150" s="123"/>
      <c r="F150" s="123"/>
      <c r="G150" s="123"/>
      <c r="H150" s="123"/>
      <c r="I150" s="123"/>
      <c r="J150" s="123"/>
      <c r="K150" s="123"/>
      <c r="L150" s="123"/>
      <c r="M150" s="123"/>
      <c r="N150" s="123"/>
      <c r="O150" s="123"/>
    </row>
    <row r="151" spans="1:15" hidden="1" x14ac:dyDescent="0.2">
      <c r="A151" s="123"/>
      <c r="B151" s="123"/>
      <c r="C151" s="123"/>
      <c r="D151" s="123"/>
      <c r="E151" s="123"/>
      <c r="F151" s="123"/>
      <c r="G151" s="123"/>
      <c r="H151" s="123"/>
      <c r="I151" s="123"/>
      <c r="J151" s="123"/>
      <c r="K151" s="123"/>
      <c r="L151" s="123"/>
      <c r="M151" s="123"/>
      <c r="N151" s="123"/>
      <c r="O151" s="123"/>
    </row>
    <row r="152" spans="1:15" hidden="1" x14ac:dyDescent="0.2">
      <c r="A152" s="123"/>
      <c r="B152" s="123"/>
      <c r="C152" s="123"/>
      <c r="D152" s="123"/>
      <c r="E152" s="123"/>
      <c r="F152" s="123"/>
      <c r="G152" s="123"/>
      <c r="H152" s="123"/>
      <c r="I152" s="123"/>
      <c r="J152" s="123"/>
      <c r="K152" s="123"/>
      <c r="L152" s="123"/>
      <c r="M152" s="123"/>
      <c r="N152" s="123"/>
      <c r="O152" s="123"/>
    </row>
    <row r="153" spans="1:15" hidden="1" x14ac:dyDescent="0.2">
      <c r="A153" s="123"/>
      <c r="B153" s="123"/>
      <c r="C153" s="123"/>
      <c r="D153" s="123"/>
      <c r="E153" s="123"/>
      <c r="F153" s="123"/>
      <c r="G153" s="123"/>
      <c r="H153" s="123"/>
      <c r="I153" s="123"/>
      <c r="J153" s="123"/>
      <c r="K153" s="123"/>
      <c r="L153" s="123"/>
      <c r="M153" s="123"/>
      <c r="N153" s="123"/>
      <c r="O153" s="123"/>
    </row>
    <row r="154" spans="1:15" hidden="1" x14ac:dyDescent="0.2">
      <c r="A154" s="123"/>
      <c r="B154" s="123"/>
      <c r="C154" s="123"/>
      <c r="D154" s="123"/>
      <c r="E154" s="123"/>
      <c r="F154" s="123"/>
      <c r="G154" s="123"/>
      <c r="H154" s="123"/>
      <c r="I154" s="123"/>
      <c r="J154" s="123"/>
      <c r="K154" s="123"/>
      <c r="L154" s="123"/>
      <c r="M154" s="123"/>
      <c r="N154" s="123"/>
      <c r="O154" s="123"/>
    </row>
    <row r="155" spans="1:15" hidden="1" x14ac:dyDescent="0.2">
      <c r="A155" s="123"/>
      <c r="B155" s="123"/>
      <c r="C155" s="123"/>
      <c r="D155" s="123"/>
      <c r="E155" s="123"/>
      <c r="F155" s="123"/>
      <c r="G155" s="123"/>
      <c r="H155" s="123"/>
      <c r="I155" s="123"/>
      <c r="J155" s="123"/>
      <c r="K155" s="123"/>
      <c r="L155" s="123"/>
      <c r="M155" s="123"/>
      <c r="N155" s="123"/>
      <c r="O155" s="123"/>
    </row>
    <row r="156" spans="1:15" hidden="1" x14ac:dyDescent="0.2">
      <c r="A156" s="123"/>
      <c r="B156" s="123"/>
      <c r="C156" s="123"/>
      <c r="D156" s="123"/>
      <c r="E156" s="123"/>
      <c r="F156" s="123"/>
      <c r="G156" s="123"/>
      <c r="H156" s="123"/>
      <c r="I156" s="123"/>
      <c r="J156" s="123"/>
      <c r="K156" s="123"/>
      <c r="L156" s="123"/>
      <c r="M156" s="123"/>
      <c r="N156" s="123"/>
      <c r="O156" s="123"/>
    </row>
    <row r="157" spans="1:15" hidden="1" x14ac:dyDescent="0.2">
      <c r="A157" s="123"/>
      <c r="B157" s="123"/>
      <c r="C157" s="123"/>
      <c r="D157" s="123"/>
      <c r="E157" s="123"/>
      <c r="F157" s="123"/>
      <c r="G157" s="123"/>
      <c r="H157" s="123"/>
      <c r="I157" s="123"/>
      <c r="J157" s="123"/>
      <c r="K157" s="123"/>
      <c r="L157" s="123"/>
      <c r="M157" s="123"/>
      <c r="N157" s="123"/>
      <c r="O157" s="123"/>
    </row>
    <row r="158" spans="1:15" hidden="1" x14ac:dyDescent="0.2">
      <c r="A158" s="123"/>
      <c r="B158" s="123"/>
      <c r="C158" s="123"/>
      <c r="D158" s="123"/>
      <c r="E158" s="123"/>
      <c r="F158" s="123"/>
      <c r="G158" s="123"/>
      <c r="H158" s="123"/>
      <c r="I158" s="123"/>
      <c r="J158" s="123"/>
      <c r="K158" s="123"/>
      <c r="L158" s="123"/>
      <c r="M158" s="123"/>
      <c r="N158" s="123"/>
      <c r="O158" s="123"/>
    </row>
    <row r="159" spans="1:15" hidden="1" x14ac:dyDescent="0.2">
      <c r="A159" s="123"/>
      <c r="B159" s="123"/>
      <c r="C159" s="123"/>
      <c r="D159" s="123"/>
      <c r="E159" s="123"/>
      <c r="F159" s="123"/>
      <c r="G159" s="123"/>
      <c r="H159" s="123"/>
      <c r="I159" s="123"/>
      <c r="J159" s="123"/>
      <c r="K159" s="123"/>
      <c r="L159" s="123"/>
      <c r="M159" s="123"/>
      <c r="N159" s="123"/>
      <c r="O159" s="123"/>
    </row>
    <row r="160" spans="1:15" hidden="1" x14ac:dyDescent="0.2">
      <c r="A160" s="123"/>
      <c r="B160" s="123"/>
      <c r="C160" s="123"/>
      <c r="D160" s="123"/>
      <c r="E160" s="123"/>
      <c r="F160" s="123"/>
      <c r="G160" s="123"/>
      <c r="H160" s="123"/>
      <c r="I160" s="123"/>
      <c r="J160" s="123"/>
      <c r="K160" s="123"/>
      <c r="L160" s="123"/>
      <c r="M160" s="123"/>
      <c r="N160" s="123"/>
      <c r="O160" s="123"/>
    </row>
    <row r="161" spans="1:15" hidden="1" x14ac:dyDescent="0.2">
      <c r="A161" s="123"/>
      <c r="B161" s="123"/>
      <c r="C161" s="123"/>
      <c r="D161" s="123"/>
      <c r="E161" s="123"/>
      <c r="F161" s="123"/>
      <c r="G161" s="123"/>
      <c r="H161" s="123"/>
      <c r="I161" s="123"/>
      <c r="J161" s="123"/>
      <c r="K161" s="123"/>
      <c r="L161" s="123"/>
      <c r="M161" s="123"/>
      <c r="N161" s="123"/>
      <c r="O161" s="123"/>
    </row>
    <row r="162" spans="1:15" hidden="1" x14ac:dyDescent="0.2">
      <c r="A162" s="123"/>
      <c r="B162" s="123"/>
      <c r="C162" s="123"/>
      <c r="D162" s="123"/>
      <c r="E162" s="123"/>
      <c r="F162" s="123"/>
      <c r="G162" s="123"/>
      <c r="H162" s="123"/>
      <c r="I162" s="123"/>
      <c r="J162" s="123"/>
      <c r="K162" s="123"/>
      <c r="L162" s="123"/>
      <c r="M162" s="123"/>
      <c r="N162" s="123"/>
      <c r="O162" s="123"/>
    </row>
    <row r="163" spans="1:15" hidden="1" x14ac:dyDescent="0.2">
      <c r="A163" s="123"/>
      <c r="B163" s="123"/>
      <c r="C163" s="123"/>
      <c r="D163" s="123"/>
      <c r="E163" s="123"/>
      <c r="F163" s="123"/>
      <c r="G163" s="123"/>
      <c r="H163" s="123"/>
      <c r="I163" s="123"/>
      <c r="J163" s="123"/>
      <c r="K163" s="123"/>
      <c r="L163" s="123"/>
      <c r="M163" s="123"/>
      <c r="N163" s="123"/>
      <c r="O163" s="123"/>
    </row>
    <row r="164" spans="1:15" hidden="1" x14ac:dyDescent="0.2">
      <c r="A164" s="123"/>
      <c r="B164" s="123"/>
      <c r="C164" s="123"/>
      <c r="D164" s="123"/>
      <c r="E164" s="123"/>
      <c r="F164" s="123"/>
      <c r="G164" s="123"/>
      <c r="H164" s="123"/>
      <c r="I164" s="123"/>
      <c r="J164" s="123"/>
      <c r="K164" s="123"/>
      <c r="L164" s="123"/>
      <c r="M164" s="123"/>
      <c r="N164" s="123"/>
      <c r="O164" s="123"/>
    </row>
    <row r="165" spans="1:15" hidden="1" x14ac:dyDescent="0.2">
      <c r="A165" s="123"/>
      <c r="B165" s="123"/>
      <c r="C165" s="123"/>
      <c r="D165" s="123"/>
      <c r="E165" s="123"/>
      <c r="F165" s="123"/>
      <c r="G165" s="123"/>
      <c r="H165" s="123"/>
      <c r="I165" s="123"/>
      <c r="J165" s="123"/>
      <c r="K165" s="123"/>
      <c r="L165" s="123"/>
      <c r="M165" s="123"/>
      <c r="N165" s="123"/>
      <c r="O165" s="123"/>
    </row>
    <row r="166" spans="1:15" hidden="1" x14ac:dyDescent="0.2">
      <c r="A166" s="123"/>
      <c r="B166" s="123"/>
      <c r="C166" s="123"/>
      <c r="D166" s="123"/>
      <c r="E166" s="123"/>
      <c r="F166" s="123"/>
      <c r="G166" s="123"/>
      <c r="H166" s="123"/>
      <c r="I166" s="123"/>
      <c r="J166" s="123"/>
      <c r="K166" s="123"/>
      <c r="L166" s="123"/>
      <c r="M166" s="123"/>
      <c r="N166" s="123"/>
      <c r="O166" s="123"/>
    </row>
    <row r="167" spans="1:15" hidden="1" x14ac:dyDescent="0.2">
      <c r="A167" s="123"/>
      <c r="B167" s="123"/>
      <c r="C167" s="123"/>
      <c r="D167" s="123"/>
      <c r="E167" s="123"/>
      <c r="F167" s="123"/>
      <c r="G167" s="123"/>
      <c r="H167" s="123"/>
      <c r="I167" s="123"/>
      <c r="J167" s="123"/>
      <c r="K167" s="123"/>
      <c r="L167" s="123"/>
      <c r="M167" s="123"/>
      <c r="N167" s="123"/>
      <c r="O167" s="123"/>
    </row>
    <row r="168" spans="1:15" hidden="1" x14ac:dyDescent="0.2">
      <c r="A168" s="123"/>
      <c r="B168" s="123"/>
      <c r="C168" s="123"/>
      <c r="D168" s="123"/>
      <c r="E168" s="123"/>
      <c r="F168" s="123"/>
      <c r="G168" s="123"/>
      <c r="H168" s="123"/>
      <c r="I168" s="123"/>
      <c r="J168" s="123"/>
      <c r="K168" s="123"/>
      <c r="L168" s="123"/>
      <c r="M168" s="123"/>
      <c r="N168" s="123"/>
      <c r="O168" s="123"/>
    </row>
    <row r="169" spans="1:15" hidden="1" x14ac:dyDescent="0.2">
      <c r="A169" s="123"/>
      <c r="B169" s="123"/>
      <c r="C169" s="123"/>
      <c r="D169" s="123"/>
      <c r="E169" s="123"/>
      <c r="F169" s="123"/>
      <c r="G169" s="123"/>
      <c r="H169" s="123"/>
      <c r="I169" s="123"/>
      <c r="J169" s="123"/>
      <c r="K169" s="123"/>
      <c r="L169" s="123"/>
      <c r="M169" s="123"/>
      <c r="N169" s="123"/>
      <c r="O169" s="123"/>
    </row>
    <row r="170" spans="1:15" hidden="1" x14ac:dyDescent="0.2">
      <c r="A170" s="123"/>
      <c r="B170" s="123"/>
      <c r="C170" s="123"/>
      <c r="D170" s="123"/>
      <c r="E170" s="123"/>
      <c r="F170" s="123"/>
      <c r="G170" s="123"/>
      <c r="H170" s="123"/>
      <c r="I170" s="123"/>
      <c r="J170" s="123"/>
      <c r="K170" s="123"/>
      <c r="L170" s="123"/>
      <c r="M170" s="123"/>
      <c r="N170" s="123"/>
      <c r="O170" s="123"/>
    </row>
    <row r="171" spans="1:15" hidden="1" x14ac:dyDescent="0.2">
      <c r="A171" s="123"/>
      <c r="B171" s="123"/>
      <c r="C171" s="123"/>
      <c r="D171" s="123"/>
      <c r="E171" s="123"/>
      <c r="F171" s="123"/>
      <c r="G171" s="123"/>
      <c r="H171" s="123"/>
      <c r="I171" s="123"/>
      <c r="J171" s="123"/>
      <c r="K171" s="123"/>
      <c r="L171" s="123"/>
      <c r="M171" s="123"/>
      <c r="N171" s="123"/>
      <c r="O171" s="123"/>
    </row>
    <row r="172" spans="1:15" hidden="1" x14ac:dyDescent="0.2">
      <c r="A172" s="123"/>
      <c r="B172" s="123"/>
      <c r="C172" s="123"/>
      <c r="D172" s="123"/>
      <c r="E172" s="123"/>
      <c r="F172" s="123"/>
      <c r="G172" s="123"/>
      <c r="H172" s="123"/>
      <c r="I172" s="123"/>
      <c r="J172" s="123"/>
      <c r="K172" s="123"/>
      <c r="L172" s="123"/>
      <c r="M172" s="123"/>
      <c r="N172" s="123"/>
      <c r="O172" s="123"/>
    </row>
    <row r="173" spans="1:15" hidden="1" x14ac:dyDescent="0.2">
      <c r="A173" s="123"/>
      <c r="B173" s="123"/>
      <c r="C173" s="123"/>
      <c r="D173" s="123"/>
      <c r="E173" s="123"/>
      <c r="F173" s="123"/>
      <c r="G173" s="123"/>
      <c r="H173" s="123"/>
      <c r="I173" s="123"/>
      <c r="J173" s="123"/>
      <c r="K173" s="123"/>
      <c r="L173" s="123"/>
      <c r="M173" s="123"/>
      <c r="N173" s="123"/>
      <c r="O173" s="123"/>
    </row>
    <row r="174" spans="1:15" hidden="1" x14ac:dyDescent="0.2">
      <c r="A174" s="123"/>
      <c r="B174" s="123"/>
      <c r="C174" s="123"/>
      <c r="D174" s="123"/>
      <c r="E174" s="123"/>
      <c r="F174" s="123"/>
      <c r="G174" s="123"/>
      <c r="H174" s="123"/>
      <c r="I174" s="123"/>
      <c r="J174" s="123"/>
      <c r="K174" s="123"/>
      <c r="L174" s="123"/>
      <c r="M174" s="123"/>
      <c r="N174" s="123"/>
      <c r="O174" s="123"/>
    </row>
    <row r="175" spans="1:15" hidden="1" x14ac:dyDescent="0.2">
      <c r="A175" s="123"/>
      <c r="B175" s="123"/>
      <c r="C175" s="123"/>
      <c r="D175" s="123"/>
      <c r="E175" s="123"/>
      <c r="F175" s="123"/>
      <c r="G175" s="123"/>
      <c r="H175" s="123"/>
      <c r="I175" s="123"/>
      <c r="J175" s="123"/>
      <c r="K175" s="123"/>
      <c r="L175" s="123"/>
      <c r="M175" s="123"/>
      <c r="N175" s="123"/>
      <c r="O175" s="123"/>
    </row>
    <row r="176" spans="1:15" hidden="1" x14ac:dyDescent="0.2">
      <c r="A176" s="123"/>
      <c r="B176" s="123"/>
      <c r="C176" s="123"/>
      <c r="D176" s="123"/>
      <c r="E176" s="123"/>
      <c r="F176" s="123"/>
      <c r="G176" s="123"/>
      <c r="H176" s="123"/>
      <c r="I176" s="123"/>
      <c r="J176" s="123"/>
      <c r="K176" s="123"/>
      <c r="L176" s="123"/>
      <c r="M176" s="123"/>
      <c r="N176" s="123"/>
      <c r="O176" s="123"/>
    </row>
    <row r="177" spans="1:15" hidden="1" x14ac:dyDescent="0.2">
      <c r="A177" s="123"/>
      <c r="B177" s="123"/>
      <c r="C177" s="123"/>
      <c r="D177" s="123"/>
      <c r="E177" s="123"/>
      <c r="F177" s="123"/>
      <c r="G177" s="123"/>
      <c r="H177" s="123"/>
      <c r="I177" s="123"/>
      <c r="J177" s="123"/>
      <c r="K177" s="123"/>
      <c r="L177" s="123"/>
      <c r="M177" s="123"/>
      <c r="N177" s="123"/>
      <c r="O177" s="123"/>
    </row>
    <row r="178" spans="1:15" hidden="1" x14ac:dyDescent="0.2">
      <c r="A178" s="123"/>
      <c r="B178" s="123"/>
      <c r="C178" s="123"/>
      <c r="D178" s="123"/>
      <c r="E178" s="123"/>
      <c r="F178" s="123"/>
      <c r="G178" s="123"/>
      <c r="H178" s="123"/>
      <c r="I178" s="123"/>
      <c r="J178" s="123"/>
      <c r="K178" s="123"/>
      <c r="L178" s="123"/>
      <c r="M178" s="123"/>
      <c r="N178" s="123"/>
      <c r="O178" s="123"/>
    </row>
    <row r="179" spans="1:15" hidden="1" x14ac:dyDescent="0.2">
      <c r="A179" s="123"/>
      <c r="B179" s="123"/>
      <c r="C179" s="123"/>
      <c r="D179" s="123"/>
      <c r="E179" s="123"/>
      <c r="F179" s="123"/>
      <c r="G179" s="123"/>
      <c r="H179" s="123"/>
      <c r="I179" s="123"/>
      <c r="J179" s="123"/>
      <c r="K179" s="123"/>
      <c r="L179" s="123"/>
      <c r="M179" s="123"/>
      <c r="N179" s="123"/>
      <c r="O179" s="123"/>
    </row>
    <row r="180" spans="1:15" hidden="1" x14ac:dyDescent="0.2">
      <c r="A180" s="123"/>
      <c r="B180" s="123"/>
      <c r="C180" s="123"/>
      <c r="D180" s="123"/>
      <c r="E180" s="123"/>
      <c r="F180" s="123"/>
      <c r="G180" s="123"/>
      <c r="H180" s="123"/>
      <c r="I180" s="123"/>
      <c r="J180" s="123"/>
      <c r="K180" s="123"/>
      <c r="L180" s="123"/>
      <c r="M180" s="123"/>
      <c r="N180" s="123"/>
      <c r="O180" s="123"/>
    </row>
    <row r="181" spans="1:15" hidden="1" x14ac:dyDescent="0.2">
      <c r="A181" s="123"/>
      <c r="B181" s="123"/>
      <c r="C181" s="123"/>
      <c r="D181" s="123"/>
      <c r="E181" s="123"/>
      <c r="F181" s="123"/>
      <c r="G181" s="123"/>
      <c r="H181" s="123"/>
      <c r="I181" s="123"/>
      <c r="J181" s="123"/>
      <c r="K181" s="123"/>
      <c r="L181" s="123"/>
      <c r="M181" s="123"/>
      <c r="N181" s="123"/>
      <c r="O181" s="123"/>
    </row>
    <row r="182" spans="1:15" hidden="1" x14ac:dyDescent="0.2">
      <c r="A182" s="123"/>
      <c r="B182" s="123"/>
      <c r="C182" s="123"/>
      <c r="D182" s="123"/>
      <c r="E182" s="123"/>
      <c r="F182" s="123"/>
      <c r="G182" s="123"/>
      <c r="H182" s="123"/>
      <c r="I182" s="123"/>
      <c r="J182" s="123"/>
      <c r="K182" s="123"/>
      <c r="L182" s="123"/>
      <c r="M182" s="123"/>
      <c r="N182" s="123"/>
      <c r="O182" s="123"/>
    </row>
    <row r="183" spans="1:15" hidden="1" x14ac:dyDescent="0.2">
      <c r="A183" s="123"/>
      <c r="B183" s="123"/>
      <c r="C183" s="123"/>
      <c r="D183" s="123"/>
      <c r="E183" s="123"/>
      <c r="F183" s="123"/>
      <c r="G183" s="123"/>
      <c r="H183" s="123"/>
      <c r="I183" s="123"/>
      <c r="J183" s="123"/>
      <c r="K183" s="123"/>
      <c r="L183" s="123"/>
      <c r="M183" s="123"/>
      <c r="N183" s="123"/>
      <c r="O183" s="123"/>
    </row>
    <row r="184" spans="1:15" hidden="1" x14ac:dyDescent="0.2">
      <c r="A184" s="123"/>
      <c r="B184" s="123"/>
      <c r="C184" s="123"/>
      <c r="D184" s="123"/>
      <c r="E184" s="123"/>
      <c r="F184" s="123"/>
      <c r="G184" s="123"/>
      <c r="H184" s="123"/>
      <c r="I184" s="123"/>
      <c r="J184" s="123"/>
      <c r="K184" s="123"/>
      <c r="L184" s="123"/>
      <c r="M184" s="123"/>
      <c r="N184" s="123"/>
      <c r="O184" s="123"/>
    </row>
    <row r="185" spans="1:15" hidden="1" x14ac:dyDescent="0.2">
      <c r="A185" s="123"/>
      <c r="B185" s="123"/>
      <c r="C185" s="123"/>
      <c r="D185" s="123"/>
      <c r="E185" s="123"/>
      <c r="F185" s="123"/>
      <c r="G185" s="123"/>
      <c r="H185" s="123"/>
      <c r="I185" s="123"/>
      <c r="J185" s="123"/>
      <c r="K185" s="123"/>
      <c r="L185" s="123"/>
      <c r="M185" s="123"/>
      <c r="N185" s="123"/>
      <c r="O185" s="123"/>
    </row>
    <row r="186" spans="1:15" hidden="1" x14ac:dyDescent="0.2">
      <c r="A186" s="123"/>
      <c r="B186" s="123"/>
      <c r="C186" s="123"/>
      <c r="D186" s="123"/>
      <c r="E186" s="123"/>
      <c r="F186" s="123"/>
      <c r="G186" s="123"/>
      <c r="H186" s="123"/>
      <c r="I186" s="123"/>
      <c r="J186" s="123"/>
      <c r="K186" s="123"/>
      <c r="L186" s="123"/>
      <c r="M186" s="123"/>
      <c r="N186" s="123"/>
      <c r="O186" s="123"/>
    </row>
    <row r="187" spans="1:15" hidden="1" x14ac:dyDescent="0.2">
      <c r="A187" s="123"/>
      <c r="B187" s="123"/>
      <c r="C187" s="123"/>
      <c r="D187" s="123"/>
      <c r="E187" s="123"/>
      <c r="F187" s="123"/>
      <c r="G187" s="123"/>
      <c r="H187" s="123"/>
      <c r="I187" s="123"/>
      <c r="J187" s="123"/>
      <c r="K187" s="123"/>
      <c r="L187" s="123"/>
      <c r="M187" s="123"/>
      <c r="N187" s="123"/>
      <c r="O187" s="123"/>
    </row>
    <row r="188" spans="1:15" hidden="1" x14ac:dyDescent="0.2">
      <c r="A188" s="123"/>
      <c r="B188" s="123"/>
      <c r="C188" s="123"/>
      <c r="D188" s="123"/>
      <c r="E188" s="123"/>
      <c r="F188" s="123"/>
      <c r="G188" s="123"/>
      <c r="H188" s="123"/>
      <c r="I188" s="123"/>
      <c r="J188" s="123"/>
      <c r="K188" s="123"/>
      <c r="L188" s="123"/>
      <c r="M188" s="123"/>
      <c r="N188" s="123"/>
      <c r="O188" s="123"/>
    </row>
    <row r="189" spans="1:15" hidden="1" x14ac:dyDescent="0.2">
      <c r="A189" s="123"/>
      <c r="B189" s="123"/>
      <c r="C189" s="123"/>
      <c r="D189" s="123"/>
      <c r="E189" s="123"/>
      <c r="F189" s="123"/>
      <c r="G189" s="123"/>
      <c r="H189" s="123"/>
      <c r="I189" s="123"/>
      <c r="J189" s="123"/>
      <c r="K189" s="123"/>
      <c r="L189" s="123"/>
      <c r="M189" s="123"/>
      <c r="N189" s="123"/>
      <c r="O189" s="123"/>
    </row>
    <row r="190" spans="1:15" hidden="1" x14ac:dyDescent="0.2">
      <c r="A190" s="123"/>
      <c r="B190" s="123"/>
      <c r="C190" s="123"/>
      <c r="D190" s="123"/>
      <c r="E190" s="123"/>
      <c r="F190" s="123"/>
      <c r="G190" s="123"/>
      <c r="H190" s="123"/>
      <c r="I190" s="123"/>
      <c r="J190" s="123"/>
      <c r="K190" s="123"/>
      <c r="L190" s="123"/>
      <c r="M190" s="123"/>
      <c r="N190" s="123"/>
      <c r="O190" s="123"/>
    </row>
    <row r="191" spans="1:15" hidden="1" x14ac:dyDescent="0.2">
      <c r="A191" s="123"/>
      <c r="B191" s="123"/>
      <c r="C191" s="123"/>
      <c r="D191" s="123"/>
      <c r="E191" s="123"/>
      <c r="F191" s="123"/>
      <c r="G191" s="123"/>
      <c r="H191" s="123"/>
      <c r="I191" s="123"/>
      <c r="J191" s="123"/>
      <c r="K191" s="123"/>
      <c r="L191" s="123"/>
      <c r="M191" s="123"/>
      <c r="N191" s="123"/>
      <c r="O191" s="123"/>
    </row>
    <row r="192" spans="1:15" hidden="1" x14ac:dyDescent="0.2">
      <c r="A192" s="123"/>
      <c r="B192" s="123"/>
      <c r="C192" s="123"/>
      <c r="D192" s="123"/>
      <c r="E192" s="123"/>
      <c r="F192" s="123"/>
      <c r="G192" s="123"/>
      <c r="H192" s="123"/>
      <c r="I192" s="123"/>
      <c r="J192" s="123"/>
      <c r="K192" s="123"/>
      <c r="L192" s="123"/>
      <c r="M192" s="123"/>
      <c r="N192" s="123"/>
      <c r="O192" s="123"/>
    </row>
    <row r="193" spans="1:15" hidden="1" x14ac:dyDescent="0.2">
      <c r="A193" s="123"/>
      <c r="B193" s="123"/>
      <c r="C193" s="123"/>
      <c r="D193" s="123"/>
      <c r="E193" s="123"/>
      <c r="F193" s="123"/>
      <c r="G193" s="123"/>
      <c r="H193" s="123"/>
      <c r="I193" s="123"/>
      <c r="J193" s="123"/>
      <c r="K193" s="123"/>
      <c r="L193" s="123"/>
      <c r="M193" s="123"/>
      <c r="N193" s="123"/>
      <c r="O193" s="123"/>
    </row>
    <row r="194" spans="1:15" hidden="1" x14ac:dyDescent="0.2">
      <c r="A194" s="123"/>
      <c r="B194" s="123"/>
      <c r="C194" s="123"/>
      <c r="D194" s="123"/>
      <c r="E194" s="123"/>
      <c r="F194" s="123"/>
      <c r="G194" s="123"/>
      <c r="H194" s="123"/>
      <c r="I194" s="123"/>
      <c r="J194" s="123"/>
      <c r="K194" s="123"/>
      <c r="L194" s="123"/>
      <c r="M194" s="123"/>
      <c r="N194" s="123"/>
      <c r="O194" s="123"/>
    </row>
    <row r="195" spans="1:15" hidden="1" x14ac:dyDescent="0.2">
      <c r="A195" s="123"/>
      <c r="B195" s="123"/>
      <c r="C195" s="123"/>
      <c r="D195" s="123"/>
      <c r="E195" s="123"/>
      <c r="F195" s="123"/>
      <c r="G195" s="123"/>
      <c r="H195" s="123"/>
      <c r="I195" s="123"/>
      <c r="J195" s="123"/>
      <c r="K195" s="123"/>
      <c r="L195" s="123"/>
      <c r="M195" s="123"/>
      <c r="N195" s="123"/>
      <c r="O195" s="123"/>
    </row>
    <row r="196" spans="1:15" hidden="1" x14ac:dyDescent="0.2">
      <c r="A196" s="123"/>
      <c r="B196" s="123"/>
      <c r="C196" s="123"/>
      <c r="D196" s="123"/>
      <c r="E196" s="123"/>
      <c r="F196" s="123"/>
      <c r="G196" s="123"/>
      <c r="H196" s="123"/>
      <c r="I196" s="123"/>
      <c r="J196" s="123"/>
      <c r="K196" s="123"/>
      <c r="L196" s="123"/>
      <c r="M196" s="123"/>
      <c r="N196" s="123"/>
      <c r="O196" s="123"/>
    </row>
    <row r="197" spans="1:15" hidden="1" x14ac:dyDescent="0.2">
      <c r="A197" s="123"/>
      <c r="B197" s="123"/>
      <c r="C197" s="123"/>
      <c r="D197" s="123"/>
      <c r="E197" s="123"/>
      <c r="F197" s="123"/>
      <c r="G197" s="123"/>
      <c r="H197" s="123"/>
      <c r="I197" s="123"/>
      <c r="J197" s="123"/>
      <c r="K197" s="123"/>
      <c r="L197" s="123"/>
      <c r="M197" s="123"/>
      <c r="N197" s="123"/>
      <c r="O197" s="123"/>
    </row>
    <row r="198" spans="1:15" hidden="1" x14ac:dyDescent="0.2">
      <c r="A198" s="123"/>
      <c r="B198" s="123"/>
      <c r="C198" s="123"/>
      <c r="D198" s="123"/>
      <c r="E198" s="123"/>
      <c r="F198" s="123"/>
      <c r="G198" s="123"/>
      <c r="H198" s="123"/>
      <c r="I198" s="123"/>
      <c r="J198" s="123"/>
      <c r="K198" s="123"/>
      <c r="L198" s="123"/>
      <c r="M198" s="123"/>
      <c r="N198" s="123"/>
      <c r="O198" s="123"/>
    </row>
    <row r="199" spans="1:15" hidden="1" x14ac:dyDescent="0.2">
      <c r="A199" s="123"/>
      <c r="B199" s="123"/>
      <c r="C199" s="123"/>
      <c r="D199" s="123"/>
      <c r="E199" s="123"/>
      <c r="F199" s="123"/>
      <c r="G199" s="123"/>
      <c r="H199" s="123"/>
      <c r="I199" s="123"/>
      <c r="J199" s="123"/>
      <c r="K199" s="123"/>
      <c r="L199" s="123"/>
      <c r="M199" s="123"/>
      <c r="N199" s="123"/>
      <c r="O199" s="123"/>
    </row>
    <row r="200" spans="1:15" hidden="1" x14ac:dyDescent="0.2">
      <c r="A200" s="123"/>
      <c r="B200" s="123"/>
      <c r="C200" s="123"/>
      <c r="D200" s="123"/>
      <c r="E200" s="123"/>
      <c r="F200" s="123"/>
      <c r="G200" s="123"/>
      <c r="H200" s="123"/>
      <c r="I200" s="123"/>
      <c r="J200" s="123"/>
      <c r="K200" s="123"/>
      <c r="L200" s="123"/>
      <c r="M200" s="123"/>
      <c r="N200" s="123"/>
      <c r="O200" s="123"/>
    </row>
    <row r="201" spans="1:15" hidden="1" x14ac:dyDescent="0.2">
      <c r="A201" s="123"/>
      <c r="B201" s="123"/>
      <c r="C201" s="123"/>
      <c r="D201" s="123"/>
      <c r="E201" s="123"/>
      <c r="F201" s="123"/>
      <c r="G201" s="123"/>
      <c r="H201" s="123"/>
      <c r="I201" s="123"/>
      <c r="J201" s="123"/>
      <c r="K201" s="123"/>
      <c r="L201" s="123"/>
      <c r="M201" s="123"/>
      <c r="N201" s="123"/>
      <c r="O201" s="123"/>
    </row>
    <row r="202" spans="1:15" hidden="1" x14ac:dyDescent="0.2">
      <c r="A202" s="123"/>
      <c r="B202" s="123"/>
      <c r="C202" s="123"/>
      <c r="D202" s="123"/>
      <c r="E202" s="123"/>
      <c r="F202" s="123"/>
      <c r="G202" s="123"/>
      <c r="H202" s="123"/>
      <c r="I202" s="123"/>
      <c r="J202" s="123"/>
      <c r="K202" s="123"/>
      <c r="L202" s="123"/>
      <c r="M202" s="123"/>
      <c r="N202" s="123"/>
      <c r="O202" s="123"/>
    </row>
    <row r="203" spans="1:15" hidden="1" x14ac:dyDescent="0.2">
      <c r="A203" s="123"/>
      <c r="B203" s="123"/>
      <c r="C203" s="123"/>
      <c r="D203" s="123"/>
      <c r="E203" s="123"/>
      <c r="F203" s="123"/>
      <c r="G203" s="123"/>
      <c r="H203" s="123"/>
      <c r="I203" s="123"/>
      <c r="J203" s="123"/>
      <c r="K203" s="123"/>
      <c r="L203" s="123"/>
      <c r="M203" s="123"/>
      <c r="N203" s="123"/>
      <c r="O203" s="123"/>
    </row>
    <row r="204" spans="1:15" hidden="1" x14ac:dyDescent="0.2">
      <c r="A204" s="123"/>
      <c r="B204" s="123"/>
      <c r="C204" s="123"/>
      <c r="D204" s="123"/>
      <c r="E204" s="123"/>
      <c r="F204" s="123"/>
      <c r="G204" s="123"/>
      <c r="H204" s="123"/>
      <c r="I204" s="123"/>
      <c r="J204" s="123"/>
      <c r="K204" s="123"/>
      <c r="L204" s="123"/>
      <c r="M204" s="123"/>
      <c r="N204" s="123"/>
      <c r="O204" s="123"/>
    </row>
    <row r="205" spans="1:15" hidden="1" x14ac:dyDescent="0.2">
      <c r="A205" s="123"/>
      <c r="B205" s="123"/>
      <c r="C205" s="123"/>
      <c r="D205" s="123"/>
      <c r="E205" s="123"/>
      <c r="F205" s="123"/>
      <c r="G205" s="123"/>
      <c r="H205" s="123"/>
      <c r="I205" s="123"/>
      <c r="J205" s="123"/>
      <c r="K205" s="123"/>
      <c r="L205" s="123"/>
      <c r="M205" s="123"/>
      <c r="N205" s="123"/>
      <c r="O205" s="123"/>
    </row>
    <row r="206" spans="1:15" hidden="1" x14ac:dyDescent="0.2">
      <c r="A206" s="123"/>
      <c r="B206" s="123"/>
      <c r="C206" s="123"/>
      <c r="D206" s="123"/>
      <c r="E206" s="123"/>
      <c r="F206" s="123"/>
      <c r="G206" s="123"/>
      <c r="H206" s="123"/>
      <c r="I206" s="123"/>
      <c r="J206" s="123"/>
      <c r="K206" s="123"/>
      <c r="L206" s="123"/>
      <c r="M206" s="123"/>
      <c r="N206" s="123"/>
      <c r="O206" s="123"/>
    </row>
    <row r="207" spans="1:15" hidden="1" x14ac:dyDescent="0.2">
      <c r="A207" s="123"/>
      <c r="B207" s="123"/>
      <c r="C207" s="123"/>
      <c r="D207" s="123"/>
      <c r="E207" s="123"/>
      <c r="F207" s="123"/>
      <c r="G207" s="123"/>
      <c r="H207" s="123"/>
      <c r="I207" s="123"/>
      <c r="J207" s="123"/>
      <c r="K207" s="123"/>
      <c r="L207" s="123"/>
      <c r="M207" s="123"/>
      <c r="N207" s="123"/>
      <c r="O207" s="123"/>
    </row>
    <row r="208" spans="1:15" hidden="1" x14ac:dyDescent="0.2">
      <c r="A208" s="123"/>
      <c r="B208" s="123"/>
      <c r="C208" s="123"/>
      <c r="D208" s="123"/>
      <c r="E208" s="123"/>
      <c r="F208" s="123"/>
      <c r="G208" s="123"/>
      <c r="H208" s="123"/>
      <c r="I208" s="123"/>
      <c r="J208" s="123"/>
      <c r="K208" s="123"/>
      <c r="L208" s="123"/>
      <c r="M208" s="123"/>
      <c r="N208" s="123"/>
      <c r="O208" s="123"/>
    </row>
    <row r="209" spans="1:15" hidden="1" x14ac:dyDescent="0.2">
      <c r="A209" s="123"/>
      <c r="B209" s="123"/>
      <c r="C209" s="123"/>
      <c r="D209" s="123"/>
      <c r="E209" s="123"/>
      <c r="F209" s="123"/>
      <c r="G209" s="123"/>
      <c r="H209" s="123"/>
      <c r="I209" s="123"/>
      <c r="J209" s="123"/>
      <c r="K209" s="123"/>
      <c r="L209" s="123"/>
      <c r="M209" s="123"/>
      <c r="N209" s="123"/>
      <c r="O209" s="123"/>
    </row>
    <row r="210" spans="1:15" hidden="1" x14ac:dyDescent="0.2">
      <c r="A210" s="123"/>
      <c r="B210" s="123"/>
      <c r="C210" s="123"/>
      <c r="D210" s="123"/>
      <c r="E210" s="123"/>
      <c r="F210" s="123"/>
      <c r="G210" s="123"/>
      <c r="H210" s="123"/>
      <c r="I210" s="123"/>
      <c r="J210" s="123"/>
      <c r="K210" s="123"/>
      <c r="L210" s="123"/>
      <c r="M210" s="123"/>
      <c r="N210" s="123"/>
      <c r="O210" s="123"/>
    </row>
    <row r="211" spans="1:15" hidden="1" x14ac:dyDescent="0.2">
      <c r="A211" s="123"/>
      <c r="B211" s="123"/>
      <c r="C211" s="123"/>
      <c r="D211" s="123"/>
      <c r="E211" s="123"/>
      <c r="F211" s="123"/>
      <c r="G211" s="123"/>
      <c r="H211" s="123"/>
      <c r="I211" s="123"/>
      <c r="J211" s="123"/>
      <c r="K211" s="123"/>
      <c r="L211" s="123"/>
      <c r="M211" s="123"/>
      <c r="N211" s="123"/>
      <c r="O211" s="123"/>
    </row>
    <row r="212" spans="1:15" hidden="1" x14ac:dyDescent="0.2">
      <c r="A212" s="123"/>
      <c r="B212" s="123"/>
      <c r="C212" s="123"/>
      <c r="D212" s="123"/>
      <c r="E212" s="123"/>
      <c r="F212" s="123"/>
      <c r="G212" s="123"/>
      <c r="H212" s="123"/>
      <c r="I212" s="123"/>
      <c r="J212" s="123"/>
      <c r="K212" s="123"/>
      <c r="L212" s="123"/>
      <c r="M212" s="123"/>
      <c r="N212" s="123"/>
      <c r="O212" s="123"/>
    </row>
    <row r="213" spans="1:15" hidden="1" x14ac:dyDescent="0.2">
      <c r="A213" s="123"/>
      <c r="B213" s="123"/>
      <c r="C213" s="123"/>
      <c r="D213" s="123"/>
      <c r="E213" s="123"/>
      <c r="F213" s="123"/>
      <c r="G213" s="123"/>
      <c r="H213" s="123"/>
      <c r="I213" s="123"/>
      <c r="J213" s="123"/>
      <c r="K213" s="123"/>
      <c r="L213" s="123"/>
      <c r="M213" s="123"/>
      <c r="N213" s="123"/>
      <c r="O213" s="123"/>
    </row>
    <row r="214" spans="1:15" hidden="1" x14ac:dyDescent="0.2">
      <c r="A214" s="123"/>
      <c r="B214" s="123"/>
      <c r="C214" s="123"/>
      <c r="D214" s="123"/>
      <c r="E214" s="123"/>
      <c r="F214" s="123"/>
      <c r="G214" s="123"/>
      <c r="H214" s="123"/>
      <c r="I214" s="123"/>
      <c r="J214" s="123"/>
      <c r="K214" s="123"/>
      <c r="L214" s="123"/>
      <c r="M214" s="123"/>
      <c r="N214" s="123"/>
      <c r="O214" s="123"/>
    </row>
    <row r="215" spans="1:15" hidden="1" x14ac:dyDescent="0.2">
      <c r="A215" s="123"/>
      <c r="B215" s="123"/>
      <c r="C215" s="123"/>
      <c r="D215" s="123"/>
      <c r="E215" s="123"/>
      <c r="F215" s="123"/>
      <c r="G215" s="123"/>
      <c r="H215" s="123"/>
      <c r="I215" s="123"/>
      <c r="J215" s="123"/>
      <c r="K215" s="123"/>
      <c r="L215" s="123"/>
      <c r="M215" s="123"/>
      <c r="N215" s="123"/>
      <c r="O215" s="123"/>
    </row>
    <row r="216" spans="1:15" hidden="1" x14ac:dyDescent="0.2">
      <c r="A216" s="123"/>
      <c r="B216" s="123"/>
      <c r="C216" s="123"/>
      <c r="D216" s="123"/>
      <c r="E216" s="123"/>
      <c r="F216" s="123"/>
      <c r="G216" s="123"/>
      <c r="H216" s="123"/>
      <c r="I216" s="123"/>
      <c r="J216" s="123"/>
      <c r="K216" s="123"/>
      <c r="L216" s="123"/>
      <c r="M216" s="123"/>
      <c r="N216" s="123"/>
      <c r="O216" s="123"/>
    </row>
    <row r="217" spans="1:15" hidden="1" x14ac:dyDescent="0.2">
      <c r="A217" s="123"/>
      <c r="B217" s="123"/>
      <c r="C217" s="123"/>
      <c r="D217" s="123"/>
      <c r="E217" s="123"/>
      <c r="F217" s="123"/>
      <c r="G217" s="123"/>
      <c r="H217" s="123"/>
      <c r="I217" s="123"/>
      <c r="J217" s="123"/>
      <c r="K217" s="123"/>
      <c r="L217" s="123"/>
      <c r="M217" s="123"/>
      <c r="N217" s="123"/>
      <c r="O217" s="123"/>
    </row>
    <row r="218" spans="1:15" hidden="1" x14ac:dyDescent="0.2">
      <c r="A218" s="123"/>
      <c r="B218" s="123"/>
      <c r="C218" s="123"/>
      <c r="D218" s="123"/>
      <c r="E218" s="123"/>
      <c r="F218" s="123"/>
      <c r="G218" s="123"/>
      <c r="H218" s="123"/>
      <c r="I218" s="123"/>
      <c r="J218" s="123"/>
      <c r="K218" s="123"/>
      <c r="L218" s="123"/>
      <c r="M218" s="123"/>
      <c r="N218" s="123"/>
      <c r="O218" s="123"/>
    </row>
    <row r="219" spans="1:15" hidden="1" x14ac:dyDescent="0.2">
      <c r="A219" s="123"/>
      <c r="B219" s="123"/>
      <c r="C219" s="123"/>
      <c r="D219" s="123"/>
      <c r="E219" s="123"/>
      <c r="F219" s="123"/>
      <c r="G219" s="123"/>
      <c r="H219" s="123"/>
      <c r="I219" s="123"/>
      <c r="J219" s="123"/>
      <c r="K219" s="123"/>
      <c r="L219" s="123"/>
      <c r="M219" s="123"/>
      <c r="N219" s="123"/>
      <c r="O219" s="123"/>
    </row>
    <row r="220" spans="1:15" hidden="1" x14ac:dyDescent="0.2">
      <c r="A220" s="123"/>
      <c r="B220" s="123"/>
      <c r="C220" s="123"/>
      <c r="D220" s="123"/>
      <c r="E220" s="123"/>
      <c r="F220" s="123"/>
      <c r="G220" s="123"/>
      <c r="H220" s="123"/>
      <c r="I220" s="123"/>
      <c r="J220" s="123"/>
      <c r="K220" s="123"/>
      <c r="L220" s="123"/>
      <c r="M220" s="123"/>
      <c r="N220" s="123"/>
      <c r="O220" s="123"/>
    </row>
    <row r="221" spans="1:15" hidden="1" x14ac:dyDescent="0.2">
      <c r="A221" s="123"/>
      <c r="B221" s="123"/>
      <c r="C221" s="123"/>
      <c r="D221" s="123"/>
      <c r="E221" s="123"/>
      <c r="F221" s="123"/>
      <c r="G221" s="123"/>
      <c r="H221" s="123"/>
      <c r="I221" s="123"/>
      <c r="J221" s="123"/>
      <c r="K221" s="123"/>
      <c r="L221" s="123"/>
      <c r="M221" s="123"/>
      <c r="N221" s="123"/>
      <c r="O221" s="123"/>
    </row>
    <row r="222" spans="1:15" hidden="1" x14ac:dyDescent="0.2">
      <c r="A222" s="123"/>
      <c r="B222" s="123"/>
      <c r="C222" s="123"/>
      <c r="D222" s="123"/>
      <c r="E222" s="123"/>
      <c r="F222" s="123"/>
      <c r="G222" s="123"/>
      <c r="H222" s="123"/>
      <c r="I222" s="123"/>
      <c r="J222" s="123"/>
      <c r="K222" s="123"/>
      <c r="L222" s="123"/>
      <c r="M222" s="123"/>
      <c r="N222" s="123"/>
      <c r="O222" s="123"/>
    </row>
    <row r="223" spans="1:15" hidden="1" x14ac:dyDescent="0.2">
      <c r="A223" s="123"/>
      <c r="B223" s="123"/>
      <c r="C223" s="123"/>
      <c r="D223" s="123"/>
      <c r="E223" s="123"/>
      <c r="F223" s="123"/>
      <c r="G223" s="123"/>
      <c r="H223" s="123"/>
      <c r="I223" s="123"/>
      <c r="J223" s="123"/>
      <c r="K223" s="123"/>
      <c r="L223" s="123"/>
      <c r="M223" s="123"/>
      <c r="N223" s="123"/>
      <c r="O223" s="123"/>
    </row>
    <row r="224" spans="1:15" hidden="1" x14ac:dyDescent="0.2">
      <c r="A224" s="123"/>
      <c r="B224" s="123"/>
      <c r="C224" s="123"/>
      <c r="D224" s="123"/>
      <c r="E224" s="123"/>
      <c r="F224" s="123"/>
      <c r="G224" s="123"/>
      <c r="H224" s="123"/>
      <c r="I224" s="123"/>
      <c r="J224" s="123"/>
      <c r="K224" s="123"/>
      <c r="L224" s="123"/>
      <c r="M224" s="123"/>
      <c r="N224" s="123"/>
      <c r="O224" s="123"/>
    </row>
    <row r="225" spans="1:15" hidden="1" x14ac:dyDescent="0.2">
      <c r="A225" s="123"/>
      <c r="B225" s="123"/>
      <c r="C225" s="123"/>
      <c r="D225" s="123"/>
      <c r="E225" s="123"/>
      <c r="F225" s="123"/>
      <c r="G225" s="123"/>
      <c r="H225" s="123"/>
      <c r="I225" s="123"/>
      <c r="J225" s="123"/>
      <c r="K225" s="123"/>
      <c r="L225" s="123"/>
      <c r="M225" s="123"/>
      <c r="N225" s="123"/>
      <c r="O225" s="123"/>
    </row>
    <row r="226" spans="1:15" hidden="1" x14ac:dyDescent="0.2">
      <c r="A226" s="123"/>
      <c r="B226" s="123"/>
      <c r="C226" s="123"/>
      <c r="D226" s="123"/>
      <c r="E226" s="123"/>
      <c r="F226" s="123"/>
      <c r="G226" s="123"/>
      <c r="H226" s="123"/>
      <c r="I226" s="123"/>
      <c r="J226" s="123"/>
      <c r="K226" s="123"/>
      <c r="L226" s="123"/>
      <c r="M226" s="123"/>
      <c r="N226" s="123"/>
      <c r="O226" s="123"/>
    </row>
    <row r="227" spans="1:15" hidden="1" x14ac:dyDescent="0.2">
      <c r="A227" s="123"/>
      <c r="B227" s="123"/>
      <c r="C227" s="123"/>
      <c r="D227" s="123"/>
      <c r="E227" s="123"/>
      <c r="F227" s="123"/>
      <c r="G227" s="123"/>
      <c r="H227" s="123"/>
      <c r="I227" s="123"/>
      <c r="J227" s="123"/>
      <c r="K227" s="123"/>
      <c r="L227" s="123"/>
      <c r="M227" s="123"/>
      <c r="N227" s="123"/>
      <c r="O227" s="123"/>
    </row>
    <row r="228" spans="1:15" hidden="1" x14ac:dyDescent="0.2">
      <c r="A228" s="123"/>
      <c r="B228" s="123"/>
      <c r="C228" s="123"/>
      <c r="D228" s="123"/>
      <c r="E228" s="123"/>
      <c r="F228" s="123"/>
      <c r="G228" s="123"/>
      <c r="H228" s="123"/>
      <c r="I228" s="123"/>
      <c r="J228" s="123"/>
      <c r="K228" s="123"/>
      <c r="L228" s="123"/>
      <c r="M228" s="123"/>
      <c r="N228" s="123"/>
      <c r="O228" s="123"/>
    </row>
    <row r="229" spans="1:15" hidden="1" x14ac:dyDescent="0.2">
      <c r="A229" s="123"/>
      <c r="B229" s="123"/>
      <c r="C229" s="123"/>
      <c r="D229" s="123"/>
      <c r="E229" s="123"/>
      <c r="F229" s="123"/>
      <c r="G229" s="123"/>
      <c r="H229" s="123"/>
      <c r="I229" s="123"/>
      <c r="J229" s="123"/>
      <c r="K229" s="123"/>
      <c r="L229" s="123"/>
      <c r="M229" s="123"/>
      <c r="N229" s="123"/>
      <c r="O229" s="123"/>
    </row>
    <row r="230" spans="1:15" hidden="1" x14ac:dyDescent="0.2">
      <c r="A230" s="123"/>
      <c r="B230" s="123"/>
      <c r="C230" s="123"/>
      <c r="D230" s="123"/>
      <c r="E230" s="123"/>
      <c r="F230" s="123"/>
      <c r="G230" s="123"/>
      <c r="H230" s="123"/>
      <c r="I230" s="123"/>
      <c r="J230" s="123"/>
      <c r="K230" s="123"/>
      <c r="L230" s="123"/>
      <c r="M230" s="123"/>
      <c r="N230" s="123"/>
      <c r="O230" s="123"/>
    </row>
    <row r="231" spans="1:15" hidden="1" x14ac:dyDescent="0.2">
      <c r="A231" s="123"/>
      <c r="B231" s="123"/>
      <c r="C231" s="123"/>
      <c r="D231" s="123"/>
      <c r="E231" s="123"/>
      <c r="F231" s="123"/>
      <c r="G231" s="123"/>
      <c r="H231" s="123"/>
      <c r="I231" s="123"/>
      <c r="J231" s="123"/>
      <c r="K231" s="123"/>
      <c r="L231" s="123"/>
      <c r="M231" s="123"/>
      <c r="N231" s="123"/>
      <c r="O231" s="123"/>
    </row>
    <row r="232" spans="1:15" hidden="1" x14ac:dyDescent="0.2">
      <c r="A232" s="123"/>
      <c r="B232" s="123"/>
      <c r="C232" s="123"/>
      <c r="D232" s="123"/>
      <c r="E232" s="123"/>
      <c r="F232" s="123"/>
      <c r="G232" s="123"/>
      <c r="H232" s="123"/>
      <c r="I232" s="123"/>
      <c r="J232" s="123"/>
      <c r="K232" s="123"/>
      <c r="L232" s="123"/>
      <c r="M232" s="123"/>
      <c r="N232" s="123"/>
      <c r="O232" s="123"/>
    </row>
    <row r="233" spans="1:15" hidden="1" x14ac:dyDescent="0.2">
      <c r="A233" s="123"/>
      <c r="B233" s="123"/>
      <c r="C233" s="123"/>
      <c r="D233" s="123"/>
      <c r="E233" s="123"/>
      <c r="F233" s="123"/>
      <c r="G233" s="123"/>
      <c r="H233" s="123"/>
      <c r="I233" s="123"/>
      <c r="J233" s="123"/>
      <c r="K233" s="123"/>
      <c r="L233" s="123"/>
      <c r="M233" s="123"/>
      <c r="N233" s="123"/>
      <c r="O233" s="123"/>
    </row>
    <row r="234" spans="1:15" hidden="1" x14ac:dyDescent="0.2">
      <c r="A234" s="123"/>
      <c r="B234" s="123"/>
      <c r="C234" s="123"/>
      <c r="D234" s="123"/>
      <c r="E234" s="123"/>
      <c r="F234" s="123"/>
      <c r="G234" s="123"/>
      <c r="H234" s="123"/>
      <c r="I234" s="123"/>
      <c r="J234" s="123"/>
      <c r="K234" s="123"/>
      <c r="L234" s="123"/>
      <c r="M234" s="123"/>
      <c r="N234" s="123"/>
      <c r="O234" s="123"/>
    </row>
    <row r="235" spans="1:15" hidden="1" x14ac:dyDescent="0.2">
      <c r="A235" s="123"/>
      <c r="B235" s="123"/>
      <c r="C235" s="123"/>
      <c r="D235" s="123"/>
      <c r="E235" s="123"/>
      <c r="F235" s="123"/>
      <c r="G235" s="123"/>
      <c r="H235" s="123"/>
      <c r="I235" s="123"/>
      <c r="J235" s="123"/>
      <c r="K235" s="123"/>
      <c r="L235" s="123"/>
      <c r="M235" s="123"/>
      <c r="N235" s="123"/>
      <c r="O235" s="123"/>
    </row>
    <row r="236" spans="1:15" hidden="1" x14ac:dyDescent="0.2">
      <c r="A236" s="123"/>
      <c r="B236" s="123"/>
      <c r="C236" s="123"/>
      <c r="D236" s="123"/>
      <c r="E236" s="123"/>
      <c r="F236" s="123"/>
      <c r="G236" s="123"/>
      <c r="H236" s="123"/>
      <c r="I236" s="123"/>
      <c r="J236" s="123"/>
      <c r="K236" s="123"/>
      <c r="L236" s="123"/>
      <c r="M236" s="123"/>
      <c r="N236" s="123"/>
      <c r="O236" s="123"/>
    </row>
    <row r="237" spans="1:15" hidden="1" x14ac:dyDescent="0.2">
      <c r="A237" s="123"/>
      <c r="B237" s="123"/>
      <c r="C237" s="123"/>
      <c r="D237" s="123"/>
      <c r="E237" s="123"/>
      <c r="F237" s="123"/>
      <c r="G237" s="123"/>
      <c r="H237" s="123"/>
      <c r="I237" s="123"/>
      <c r="J237" s="123"/>
      <c r="K237" s="123"/>
      <c r="L237" s="123"/>
      <c r="M237" s="123"/>
      <c r="N237" s="123"/>
      <c r="O237" s="123"/>
    </row>
    <row r="238" spans="1:15" hidden="1" x14ac:dyDescent="0.2">
      <c r="A238" s="123"/>
      <c r="B238" s="123"/>
      <c r="C238" s="123"/>
      <c r="D238" s="123"/>
      <c r="E238" s="123"/>
      <c r="F238" s="123"/>
      <c r="G238" s="123"/>
      <c r="H238" s="123"/>
      <c r="I238" s="123"/>
      <c r="J238" s="123"/>
      <c r="K238" s="123"/>
      <c r="L238" s="123"/>
      <c r="M238" s="123"/>
      <c r="N238" s="123"/>
      <c r="O238" s="123"/>
    </row>
    <row r="239" spans="1:15" hidden="1" x14ac:dyDescent="0.2">
      <c r="A239" s="123"/>
      <c r="B239" s="123"/>
      <c r="C239" s="123"/>
      <c r="D239" s="123"/>
      <c r="E239" s="123"/>
      <c r="F239" s="123"/>
      <c r="G239" s="123"/>
      <c r="H239" s="123"/>
      <c r="I239" s="123"/>
      <c r="J239" s="123"/>
      <c r="K239" s="123"/>
      <c r="L239" s="123"/>
      <c r="M239" s="123"/>
      <c r="N239" s="123"/>
      <c r="O239" s="123"/>
    </row>
    <row r="240" spans="1:15" hidden="1" x14ac:dyDescent="0.2">
      <c r="A240" s="123"/>
      <c r="B240" s="123"/>
      <c r="C240" s="123"/>
      <c r="D240" s="123"/>
      <c r="E240" s="123"/>
      <c r="F240" s="123"/>
      <c r="G240" s="123"/>
      <c r="H240" s="123"/>
      <c r="I240" s="123"/>
      <c r="J240" s="123"/>
      <c r="K240" s="123"/>
      <c r="L240" s="123"/>
      <c r="M240" s="123"/>
      <c r="N240" s="123"/>
      <c r="O240" s="123"/>
    </row>
    <row r="241" hidden="1" x14ac:dyDescent="0.2"/>
    <row r="242" hidden="1" x14ac:dyDescent="0.2"/>
    <row r="243" hidden="1" x14ac:dyDescent="0.2"/>
    <row r="244" hidden="1" x14ac:dyDescent="0.2"/>
  </sheetData>
  <mergeCells count="114">
    <mergeCell ref="B27:I29"/>
    <mergeCell ref="B32:I34"/>
    <mergeCell ref="D7:I7"/>
    <mergeCell ref="D9:I9"/>
    <mergeCell ref="G16:I16"/>
    <mergeCell ref="G17:I17"/>
    <mergeCell ref="G18:I18"/>
    <mergeCell ref="H21:I21"/>
    <mergeCell ref="H22:I22"/>
    <mergeCell ref="H23:I23"/>
    <mergeCell ref="B22:D22"/>
    <mergeCell ref="B21:D21"/>
    <mergeCell ref="B7:C7"/>
    <mergeCell ref="A12:F12"/>
    <mergeCell ref="A13:F13"/>
    <mergeCell ref="B9:C9"/>
    <mergeCell ref="A14:F14"/>
    <mergeCell ref="A16:F16"/>
    <mergeCell ref="A17:F17"/>
    <mergeCell ref="A18:F18"/>
    <mergeCell ref="B23:D23"/>
    <mergeCell ref="B55:C55"/>
    <mergeCell ref="B46:C46"/>
    <mergeCell ref="B47:C47"/>
    <mergeCell ref="B48:C48"/>
    <mergeCell ref="B49:C49"/>
    <mergeCell ref="B50:C50"/>
    <mergeCell ref="B66:C66"/>
    <mergeCell ref="B67:C67"/>
    <mergeCell ref="B61:C61"/>
    <mergeCell ref="B62:C62"/>
    <mergeCell ref="B63:C63"/>
    <mergeCell ref="B64:C64"/>
    <mergeCell ref="B65:C65"/>
    <mergeCell ref="B56:C56"/>
    <mergeCell ref="B57:C57"/>
    <mergeCell ref="B58:C58"/>
    <mergeCell ref="B59:C59"/>
    <mergeCell ref="B60:C60"/>
    <mergeCell ref="B133:C133"/>
    <mergeCell ref="B134:C134"/>
    <mergeCell ref="B135:C135"/>
    <mergeCell ref="B128:C128"/>
    <mergeCell ref="B129:C129"/>
    <mergeCell ref="B130:C130"/>
    <mergeCell ref="B131:C131"/>
    <mergeCell ref="B132:C132"/>
    <mergeCell ref="B123:C123"/>
    <mergeCell ref="B124:C124"/>
    <mergeCell ref="B125:C125"/>
    <mergeCell ref="B126:C126"/>
    <mergeCell ref="B127:C127"/>
    <mergeCell ref="B118:C118"/>
    <mergeCell ref="B119:C119"/>
    <mergeCell ref="B120:C120"/>
    <mergeCell ref="B121:C121"/>
    <mergeCell ref="B122:C122"/>
    <mergeCell ref="B113:C113"/>
    <mergeCell ref="B114:C114"/>
    <mergeCell ref="B115:C115"/>
    <mergeCell ref="B116:C116"/>
    <mergeCell ref="B117:C117"/>
    <mergeCell ref="B110:C110"/>
    <mergeCell ref="B111:C111"/>
    <mergeCell ref="B112:C112"/>
    <mergeCell ref="B101:C101"/>
    <mergeCell ref="B105:C105"/>
    <mergeCell ref="B106:C106"/>
    <mergeCell ref="B107:C107"/>
    <mergeCell ref="B108:C108"/>
    <mergeCell ref="B109:C109"/>
    <mergeCell ref="B96:C96"/>
    <mergeCell ref="B97:C97"/>
    <mergeCell ref="B98:C98"/>
    <mergeCell ref="B99:C99"/>
    <mergeCell ref="B100:C100"/>
    <mergeCell ref="B91:C91"/>
    <mergeCell ref="B92:C92"/>
    <mergeCell ref="B93:C93"/>
    <mergeCell ref="B94:C94"/>
    <mergeCell ref="B95:C95"/>
    <mergeCell ref="B86:C86"/>
    <mergeCell ref="B88:C88"/>
    <mergeCell ref="B89:C89"/>
    <mergeCell ref="B90:C90"/>
    <mergeCell ref="B51:C51"/>
    <mergeCell ref="B52:C52"/>
    <mergeCell ref="B83:C83"/>
    <mergeCell ref="B84:C84"/>
    <mergeCell ref="B85:C85"/>
    <mergeCell ref="B77:C77"/>
    <mergeCell ref="B78:C78"/>
    <mergeCell ref="B79:C79"/>
    <mergeCell ref="B80:C80"/>
    <mergeCell ref="B87:C87"/>
    <mergeCell ref="B72:C72"/>
    <mergeCell ref="B73:C73"/>
    <mergeCell ref="B74:C74"/>
    <mergeCell ref="B75:C75"/>
    <mergeCell ref="B76:C76"/>
    <mergeCell ref="B71:C71"/>
    <mergeCell ref="B81:C81"/>
    <mergeCell ref="B82:C82"/>
    <mergeCell ref="B53:C53"/>
    <mergeCell ref="B54:C54"/>
    <mergeCell ref="B37:C37"/>
    <mergeCell ref="B38:C38"/>
    <mergeCell ref="B39:C39"/>
    <mergeCell ref="B40:C40"/>
    <mergeCell ref="B41:C41"/>
    <mergeCell ref="B42:C42"/>
    <mergeCell ref="B43:C43"/>
    <mergeCell ref="B44:C44"/>
    <mergeCell ref="B45:C45"/>
  </mergeCells>
  <dataValidations count="3">
    <dataValidation showInputMessage="1" showErrorMessage="1" sqref="G2"/>
    <dataValidation type="list" allowBlank="1" showInputMessage="1" showErrorMessage="1" sqref="I13:I14">
      <formula1>$L$11:$L$15</formula1>
    </dataValidation>
    <dataValidation type="decimal" operator="greaterThanOrEqual" allowBlank="1" showInputMessage="1" showErrorMessage="1" sqref="G12:H14 G16:I18">
      <formula1>0</formula1>
    </dataValidation>
  </dataValidations>
  <pageMargins left="0.7" right="0.7" top="0.75" bottom="0.75" header="0.3" footer="0.3"/>
  <pageSetup paperSize="9" scale="71" fitToHeight="0" orientation="landscape" verticalDpi="0" r:id="rId1"/>
  <rowBreaks count="3" manualBreakCount="3">
    <brk id="35" max="16383" man="1"/>
    <brk id="69" max="16383" man="1"/>
    <brk id="10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L512"/>
  <sheetViews>
    <sheetView zoomScaleNormal="100" workbookViewId="0">
      <selection activeCell="G8" sqref="G8"/>
    </sheetView>
  </sheetViews>
  <sheetFormatPr defaultColWidth="0" defaultRowHeight="12.75" zeroHeight="1" outlineLevelRow="1" x14ac:dyDescent="0.2"/>
  <cols>
    <col min="1" max="1" width="2.375" style="11" customWidth="1"/>
    <col min="2" max="2" width="39.875" style="11" customWidth="1"/>
    <col min="3" max="3" width="26.375" style="11" customWidth="1"/>
    <col min="4" max="5" width="26.75" style="11" customWidth="1"/>
    <col min="6" max="6" width="26.75" style="238" customWidth="1"/>
    <col min="7" max="7" width="22.5" style="21" customWidth="1"/>
    <col min="8" max="8" width="7.5" style="11" customWidth="1"/>
    <col min="9" max="9" width="22.5" style="11" hidden="1" customWidth="1"/>
    <col min="10" max="12" width="0" style="11" hidden="1" customWidth="1"/>
    <col min="13" max="16384" width="9" style="11" hidden="1"/>
  </cols>
  <sheetData>
    <row r="1" spans="1:12" s="1" customFormat="1" x14ac:dyDescent="0.2">
      <c r="A1" s="133"/>
      <c r="B1" s="133"/>
      <c r="C1" s="133"/>
      <c r="D1" s="133"/>
      <c r="E1" s="133"/>
      <c r="F1" s="230"/>
      <c r="G1" s="134"/>
      <c r="H1" s="133"/>
    </row>
    <row r="2" spans="1:12" s="1" customFormat="1" x14ac:dyDescent="0.2">
      <c r="A2" s="133"/>
      <c r="B2" s="133"/>
      <c r="C2" s="133"/>
      <c r="D2" s="133"/>
      <c r="E2" s="133"/>
      <c r="F2" s="231" t="s">
        <v>52</v>
      </c>
      <c r="G2" s="135" t="str">
        <f>+'Start here (select langage)'!G2</f>
        <v>Dansk</v>
      </c>
      <c r="H2" s="133"/>
    </row>
    <row r="3" spans="1:12" x14ac:dyDescent="0.2">
      <c r="A3" s="98"/>
      <c r="B3" s="98"/>
      <c r="C3" s="98"/>
      <c r="D3" s="98"/>
      <c r="E3" s="98"/>
      <c r="F3" s="232"/>
      <c r="G3" s="136"/>
      <c r="H3" s="98"/>
    </row>
    <row r="4" spans="1:12" ht="23.25" x14ac:dyDescent="0.35">
      <c r="A4" s="98"/>
      <c r="B4" s="101" t="str">
        <f>+HLOOKUP($G$2,Language!$B:$G,2,FALSE)</f>
        <v>Svanemærkning af rengøringstjenester, Gen. 3</v>
      </c>
      <c r="C4" s="98"/>
      <c r="D4" s="98"/>
      <c r="E4" s="98"/>
      <c r="F4" s="232"/>
      <c r="G4" s="136"/>
      <c r="H4" s="98"/>
    </row>
    <row r="5" spans="1:12" ht="12.75" customHeight="1" x14ac:dyDescent="0.2">
      <c r="A5" s="98"/>
      <c r="B5" s="102" t="str">
        <f>+HLOOKUP($G$2,Language!$B:$G,45,FALSE)</f>
        <v>- Opgørelse af rengjorte kvadratmeter (almindelig rengøring)</v>
      </c>
      <c r="C5" s="98"/>
      <c r="D5" s="98"/>
      <c r="E5" s="98"/>
      <c r="F5" s="232"/>
      <c r="G5" s="137"/>
      <c r="H5" s="98"/>
    </row>
    <row r="6" spans="1:12" ht="12.75" customHeight="1" x14ac:dyDescent="0.2">
      <c r="A6" s="98"/>
      <c r="B6" s="102"/>
      <c r="C6" s="98"/>
      <c r="D6" s="98"/>
      <c r="E6" s="98"/>
      <c r="F6" s="232"/>
      <c r="G6" s="137"/>
      <c r="H6" s="98"/>
    </row>
    <row r="7" spans="1:12" ht="14.25" x14ac:dyDescent="0.2">
      <c r="A7" s="98"/>
      <c r="B7" s="123" t="str">
        <f>+HLOOKUP($G$2,Language!$B:$G,46,FALSE)</f>
        <v xml:space="preserve">Du har mulighed for at anvende beregneren herunder til at udregne antallet af årlige kvadratmeter almindelig rengøring. </v>
      </c>
      <c r="C7" s="108"/>
      <c r="D7" s="108"/>
      <c r="E7" s="108"/>
      <c r="F7" s="233"/>
      <c r="G7" s="138" t="str">
        <f>+HLOOKUP($G$2,Language!$B:$G,56,FALSE)</f>
        <v>Hvis egen separat beregning - angiv resultatet:</v>
      </c>
      <c r="H7" s="98"/>
    </row>
    <row r="8" spans="1:12" ht="14.25" x14ac:dyDescent="0.2">
      <c r="A8" s="98"/>
      <c r="B8" s="320" t="str">
        <f>+HLOOKUP($G$2,Language!$B:$G,47,FALSE)</f>
        <v>Alternativt kan du lave din egen beregning/opgørelse og linke til den her:</v>
      </c>
      <c r="C8" s="321"/>
      <c r="D8" s="317" t="s">
        <v>81</v>
      </c>
      <c r="E8" s="318"/>
      <c r="F8" s="318"/>
      <c r="G8" s="54"/>
      <c r="H8" s="102" t="str">
        <f>+HLOOKUP($G$2,Language!$B:$G,57,FALSE)</f>
        <v>m2/år</v>
      </c>
    </row>
    <row r="9" spans="1:12" x14ac:dyDescent="0.2">
      <c r="A9" s="98"/>
      <c r="B9" s="102"/>
      <c r="C9" s="98"/>
      <c r="D9" s="98"/>
      <c r="E9" s="98"/>
      <c r="F9" s="232"/>
      <c r="G9" s="136"/>
      <c r="H9" s="98"/>
    </row>
    <row r="10" spans="1:12" ht="14.25" x14ac:dyDescent="0.2">
      <c r="A10" s="98"/>
      <c r="B10" s="102"/>
      <c r="C10" s="109" t="str">
        <f>+HLOOKUP($G$2,Language!$B:$G,48,FALSE)</f>
        <v>Link til kontrakteksempler:</v>
      </c>
      <c r="D10" s="317" t="s">
        <v>85</v>
      </c>
      <c r="E10" s="319"/>
      <c r="F10" s="319"/>
      <c r="G10" s="136"/>
      <c r="H10" s="98"/>
    </row>
    <row r="11" spans="1:12" ht="14.25" x14ac:dyDescent="0.2">
      <c r="A11" s="98"/>
      <c r="B11" s="102"/>
      <c r="C11" s="109"/>
      <c r="D11" s="144"/>
      <c r="E11" s="145"/>
      <c r="F11" s="234"/>
      <c r="G11" s="136"/>
      <c r="H11" s="98"/>
    </row>
    <row r="12" spans="1:12" ht="14.25" x14ac:dyDescent="0.2">
      <c r="A12" s="98"/>
      <c r="B12" s="142" t="str">
        <f>+HLOOKUP($G$2,Language!$B:$G,202,FALSE)</f>
        <v>Hvis I på samme kontrakt/hos samme kunde gør forskellige ting rent med forskellige frekvenser, så skriv dem ind på flere linjer.</v>
      </c>
      <c r="C12" s="109"/>
      <c r="D12" s="144"/>
      <c r="E12" s="145"/>
      <c r="F12" s="235" t="str">
        <f>+HLOOKUP($G$2,Language!$B:$G,55,FALSE)</f>
        <v>Beregnede antal m2</v>
      </c>
      <c r="G12" s="139">
        <f>+SUM(G15:G509)</f>
        <v>0</v>
      </c>
      <c r="H12" s="98"/>
    </row>
    <row r="13" spans="1:12" x14ac:dyDescent="0.2">
      <c r="A13" s="98"/>
      <c r="B13" s="102"/>
      <c r="C13" s="98"/>
      <c r="D13" s="98"/>
      <c r="E13" s="98"/>
      <c r="F13" s="232"/>
      <c r="G13" s="136"/>
      <c r="H13" s="98"/>
    </row>
    <row r="14" spans="1:12" x14ac:dyDescent="0.2">
      <c r="A14" s="98"/>
      <c r="B14" s="143" t="str">
        <f>+HLOOKUP($G$2,Language!$B:$G,49,FALSE)</f>
        <v>Kundenavn</v>
      </c>
      <c r="C14" s="143" t="str">
        <f>+HLOOKUP($G$2,Language!$B:$G,50,FALSE)</f>
        <v>Evt. internt kundenummer</v>
      </c>
      <c r="D14" s="120" t="str">
        <f>+HLOOKUP($G$2,Language!$B:$G,51,FALSE)</f>
        <v>Areal [m2]</v>
      </c>
      <c r="E14" s="120" t="str">
        <f>+HLOOKUP($G$2,Language!$B:$G,52,FALSE)</f>
        <v>Antal gange/år</v>
      </c>
      <c r="F14" s="236" t="str">
        <f>+HLOOKUP($G$2,Language!$B:$G,53,FALSE)</f>
        <v>Alternativt antal årsværk</v>
      </c>
      <c r="G14" s="146" t="str">
        <f>+HLOOKUP($G$2,Language!$B:$G,54,FALSE)</f>
        <v>Beregnet areal/år</v>
      </c>
      <c r="H14" s="102"/>
      <c r="I14" s="16"/>
      <c r="J14" s="16"/>
      <c r="K14" s="16"/>
      <c r="L14" s="16"/>
    </row>
    <row r="15" spans="1:12" x14ac:dyDescent="0.2">
      <c r="A15" s="98"/>
      <c r="B15" s="52"/>
      <c r="C15" s="52"/>
      <c r="D15" s="53"/>
      <c r="E15" s="53"/>
      <c r="F15" s="237"/>
      <c r="G15" s="141">
        <f>+IF(D15*E15=0,F15*330000,D15*E15)</f>
        <v>0</v>
      </c>
      <c r="H15" s="98"/>
    </row>
    <row r="16" spans="1:12" x14ac:dyDescent="0.2">
      <c r="A16" s="98"/>
      <c r="B16" s="52"/>
      <c r="C16" s="52"/>
      <c r="D16" s="53"/>
      <c r="E16" s="53"/>
      <c r="F16" s="237"/>
      <c r="G16" s="141">
        <f>+IF(D16*E16=0,F16*330000,D16*E16)</f>
        <v>0</v>
      </c>
      <c r="H16" s="98"/>
    </row>
    <row r="17" spans="1:8" x14ac:dyDescent="0.2">
      <c r="A17" s="98"/>
      <c r="B17" s="52"/>
      <c r="C17" s="52"/>
      <c r="D17" s="53"/>
      <c r="E17" s="53"/>
      <c r="F17" s="237"/>
      <c r="G17" s="141">
        <f t="shared" ref="G17:G79" si="0">+IF(D17*E17=0,F17*330000,D17*E17)</f>
        <v>0</v>
      </c>
      <c r="H17" s="98"/>
    </row>
    <row r="18" spans="1:8" x14ac:dyDescent="0.2">
      <c r="A18" s="98"/>
      <c r="B18" s="52"/>
      <c r="C18" s="52"/>
      <c r="D18" s="53"/>
      <c r="E18" s="53"/>
      <c r="F18" s="237"/>
      <c r="G18" s="141">
        <f t="shared" si="0"/>
        <v>0</v>
      </c>
      <c r="H18" s="98"/>
    </row>
    <row r="19" spans="1:8" x14ac:dyDescent="0.2">
      <c r="A19" s="98"/>
      <c r="B19" s="52"/>
      <c r="C19" s="52"/>
      <c r="D19" s="53"/>
      <c r="E19" s="53"/>
      <c r="F19" s="237"/>
      <c r="G19" s="141">
        <f t="shared" si="0"/>
        <v>0</v>
      </c>
      <c r="H19" s="98"/>
    </row>
    <row r="20" spans="1:8" x14ac:dyDescent="0.2">
      <c r="A20" s="98"/>
      <c r="B20" s="52"/>
      <c r="C20" s="52"/>
      <c r="D20" s="53"/>
      <c r="E20" s="53"/>
      <c r="F20" s="237"/>
      <c r="G20" s="141">
        <f t="shared" si="0"/>
        <v>0</v>
      </c>
      <c r="H20" s="98"/>
    </row>
    <row r="21" spans="1:8" hidden="1" outlineLevel="1" x14ac:dyDescent="0.2">
      <c r="B21" s="52"/>
      <c r="C21" s="52"/>
      <c r="D21" s="53"/>
      <c r="E21" s="53"/>
      <c r="F21" s="237"/>
      <c r="G21" s="141">
        <f t="shared" si="0"/>
        <v>0</v>
      </c>
      <c r="H21" s="98"/>
    </row>
    <row r="22" spans="1:8" hidden="1" outlineLevel="1" x14ac:dyDescent="0.2">
      <c r="B22" s="52"/>
      <c r="C22" s="52"/>
      <c r="D22" s="53"/>
      <c r="E22" s="53"/>
      <c r="F22" s="237"/>
      <c r="G22" s="141">
        <f t="shared" si="0"/>
        <v>0</v>
      </c>
      <c r="H22" s="98"/>
    </row>
    <row r="23" spans="1:8" hidden="1" outlineLevel="1" x14ac:dyDescent="0.2">
      <c r="B23" s="52"/>
      <c r="C23" s="52"/>
      <c r="D23" s="53"/>
      <c r="E23" s="53"/>
      <c r="F23" s="237"/>
      <c r="G23" s="141">
        <f t="shared" si="0"/>
        <v>0</v>
      </c>
      <c r="H23" s="98"/>
    </row>
    <row r="24" spans="1:8" hidden="1" outlineLevel="1" x14ac:dyDescent="0.2">
      <c r="B24" s="52"/>
      <c r="C24" s="52"/>
      <c r="D24" s="53"/>
      <c r="E24" s="53"/>
      <c r="F24" s="237"/>
      <c r="G24" s="141">
        <f t="shared" si="0"/>
        <v>0</v>
      </c>
      <c r="H24" s="98"/>
    </row>
    <row r="25" spans="1:8" hidden="1" outlineLevel="1" x14ac:dyDescent="0.2">
      <c r="B25" s="52"/>
      <c r="C25" s="52"/>
      <c r="D25" s="53"/>
      <c r="E25" s="53"/>
      <c r="F25" s="237"/>
      <c r="G25" s="141">
        <f t="shared" si="0"/>
        <v>0</v>
      </c>
      <c r="H25" s="98"/>
    </row>
    <row r="26" spans="1:8" hidden="1" outlineLevel="1" x14ac:dyDescent="0.2">
      <c r="B26" s="52"/>
      <c r="C26" s="52"/>
      <c r="D26" s="53"/>
      <c r="E26" s="53"/>
      <c r="F26" s="237"/>
      <c r="G26" s="141">
        <f t="shared" si="0"/>
        <v>0</v>
      </c>
      <c r="H26" s="98"/>
    </row>
    <row r="27" spans="1:8" hidden="1" outlineLevel="1" x14ac:dyDescent="0.2">
      <c r="B27" s="52"/>
      <c r="C27" s="52"/>
      <c r="D27" s="53"/>
      <c r="E27" s="53"/>
      <c r="F27" s="237"/>
      <c r="G27" s="141">
        <f t="shared" si="0"/>
        <v>0</v>
      </c>
      <c r="H27" s="98"/>
    </row>
    <row r="28" spans="1:8" hidden="1" outlineLevel="1" x14ac:dyDescent="0.2">
      <c r="B28" s="52"/>
      <c r="C28" s="52"/>
      <c r="D28" s="53"/>
      <c r="E28" s="53"/>
      <c r="F28" s="237"/>
      <c r="G28" s="141">
        <f t="shared" si="0"/>
        <v>0</v>
      </c>
      <c r="H28" s="98"/>
    </row>
    <row r="29" spans="1:8" hidden="1" outlineLevel="1" x14ac:dyDescent="0.2">
      <c r="B29" s="52"/>
      <c r="C29" s="52"/>
      <c r="D29" s="53"/>
      <c r="E29" s="53"/>
      <c r="F29" s="237"/>
      <c r="G29" s="141">
        <f t="shared" si="0"/>
        <v>0</v>
      </c>
      <c r="H29" s="98"/>
    </row>
    <row r="30" spans="1:8" hidden="1" outlineLevel="1" x14ac:dyDescent="0.2">
      <c r="B30" s="52"/>
      <c r="C30" s="52"/>
      <c r="D30" s="53"/>
      <c r="E30" s="53"/>
      <c r="F30" s="237"/>
      <c r="G30" s="141">
        <f t="shared" si="0"/>
        <v>0</v>
      </c>
      <c r="H30" s="98"/>
    </row>
    <row r="31" spans="1:8" hidden="1" outlineLevel="1" x14ac:dyDescent="0.2">
      <c r="B31" s="52"/>
      <c r="C31" s="52"/>
      <c r="D31" s="53"/>
      <c r="E31" s="53"/>
      <c r="F31" s="237"/>
      <c r="G31" s="141">
        <f t="shared" si="0"/>
        <v>0</v>
      </c>
      <c r="H31" s="98"/>
    </row>
    <row r="32" spans="1:8" hidden="1" outlineLevel="1" x14ac:dyDescent="0.2">
      <c r="B32" s="52"/>
      <c r="C32" s="52"/>
      <c r="D32" s="53"/>
      <c r="E32" s="53"/>
      <c r="F32" s="237"/>
      <c r="G32" s="141">
        <f t="shared" si="0"/>
        <v>0</v>
      </c>
      <c r="H32" s="98"/>
    </row>
    <row r="33" spans="2:8" hidden="1" outlineLevel="1" x14ac:dyDescent="0.2">
      <c r="B33" s="52"/>
      <c r="C33" s="52"/>
      <c r="D33" s="53"/>
      <c r="E33" s="53"/>
      <c r="F33" s="237"/>
      <c r="G33" s="141">
        <f t="shared" si="0"/>
        <v>0</v>
      </c>
      <c r="H33" s="98"/>
    </row>
    <row r="34" spans="2:8" hidden="1" outlineLevel="1" x14ac:dyDescent="0.2">
      <c r="B34" s="52"/>
      <c r="C34" s="52"/>
      <c r="D34" s="53"/>
      <c r="E34" s="53"/>
      <c r="F34" s="237"/>
      <c r="G34" s="141">
        <f t="shared" si="0"/>
        <v>0</v>
      </c>
      <c r="H34" s="98"/>
    </row>
    <row r="35" spans="2:8" hidden="1" outlineLevel="1" x14ac:dyDescent="0.2">
      <c r="B35" s="52"/>
      <c r="C35" s="52"/>
      <c r="D35" s="53"/>
      <c r="E35" s="53"/>
      <c r="F35" s="237"/>
      <c r="G35" s="141">
        <f t="shared" si="0"/>
        <v>0</v>
      </c>
      <c r="H35" s="98"/>
    </row>
    <row r="36" spans="2:8" hidden="1" outlineLevel="1" x14ac:dyDescent="0.2">
      <c r="B36" s="52"/>
      <c r="C36" s="52"/>
      <c r="D36" s="53"/>
      <c r="E36" s="53"/>
      <c r="F36" s="237"/>
      <c r="G36" s="141">
        <f t="shared" si="0"/>
        <v>0</v>
      </c>
      <c r="H36" s="98"/>
    </row>
    <row r="37" spans="2:8" hidden="1" outlineLevel="1" x14ac:dyDescent="0.2">
      <c r="B37" s="52"/>
      <c r="C37" s="52"/>
      <c r="D37" s="53"/>
      <c r="E37" s="53"/>
      <c r="F37" s="237"/>
      <c r="G37" s="141">
        <f t="shared" si="0"/>
        <v>0</v>
      </c>
      <c r="H37" s="98"/>
    </row>
    <row r="38" spans="2:8" hidden="1" outlineLevel="1" x14ac:dyDescent="0.2">
      <c r="B38" s="52"/>
      <c r="C38" s="52"/>
      <c r="D38" s="53"/>
      <c r="E38" s="53"/>
      <c r="F38" s="237"/>
      <c r="G38" s="141">
        <f t="shared" si="0"/>
        <v>0</v>
      </c>
      <c r="H38" s="98"/>
    </row>
    <row r="39" spans="2:8" hidden="1" outlineLevel="1" x14ac:dyDescent="0.2">
      <c r="B39" s="52"/>
      <c r="C39" s="52"/>
      <c r="D39" s="53"/>
      <c r="E39" s="53"/>
      <c r="F39" s="237"/>
      <c r="G39" s="141">
        <f t="shared" si="0"/>
        <v>0</v>
      </c>
      <c r="H39" s="98"/>
    </row>
    <row r="40" spans="2:8" hidden="1" outlineLevel="1" x14ac:dyDescent="0.2">
      <c r="B40" s="52"/>
      <c r="C40" s="52"/>
      <c r="D40" s="53"/>
      <c r="E40" s="53"/>
      <c r="F40" s="237"/>
      <c r="G40" s="141">
        <f t="shared" si="0"/>
        <v>0</v>
      </c>
      <c r="H40" s="98"/>
    </row>
    <row r="41" spans="2:8" hidden="1" outlineLevel="1" x14ac:dyDescent="0.2">
      <c r="B41" s="52"/>
      <c r="C41" s="52"/>
      <c r="D41" s="53"/>
      <c r="E41" s="53"/>
      <c r="F41" s="237"/>
      <c r="G41" s="141">
        <f t="shared" si="0"/>
        <v>0</v>
      </c>
      <c r="H41" s="98"/>
    </row>
    <row r="42" spans="2:8" hidden="1" outlineLevel="1" x14ac:dyDescent="0.2">
      <c r="B42" s="52"/>
      <c r="C42" s="52"/>
      <c r="D42" s="53"/>
      <c r="E42" s="53"/>
      <c r="F42" s="237"/>
      <c r="G42" s="141">
        <f t="shared" si="0"/>
        <v>0</v>
      </c>
      <c r="H42" s="98"/>
    </row>
    <row r="43" spans="2:8" hidden="1" outlineLevel="1" x14ac:dyDescent="0.2">
      <c r="B43" s="52"/>
      <c r="C43" s="52"/>
      <c r="D43" s="53"/>
      <c r="E43" s="53"/>
      <c r="F43" s="237"/>
      <c r="G43" s="141">
        <f t="shared" si="0"/>
        <v>0</v>
      </c>
      <c r="H43" s="98"/>
    </row>
    <row r="44" spans="2:8" hidden="1" outlineLevel="1" x14ac:dyDescent="0.2">
      <c r="B44" s="52"/>
      <c r="C44" s="52"/>
      <c r="D44" s="53"/>
      <c r="E44" s="53"/>
      <c r="F44" s="237"/>
      <c r="G44" s="141">
        <f t="shared" si="0"/>
        <v>0</v>
      </c>
      <c r="H44" s="98"/>
    </row>
    <row r="45" spans="2:8" hidden="1" outlineLevel="1" x14ac:dyDescent="0.2">
      <c r="B45" s="52"/>
      <c r="C45" s="52"/>
      <c r="D45" s="53"/>
      <c r="E45" s="53"/>
      <c r="F45" s="237"/>
      <c r="G45" s="141">
        <f t="shared" si="0"/>
        <v>0</v>
      </c>
      <c r="H45" s="98"/>
    </row>
    <row r="46" spans="2:8" hidden="1" outlineLevel="1" x14ac:dyDescent="0.2">
      <c r="B46" s="52"/>
      <c r="C46" s="52"/>
      <c r="D46" s="53"/>
      <c r="E46" s="53"/>
      <c r="F46" s="237"/>
      <c r="G46" s="141">
        <f t="shared" si="0"/>
        <v>0</v>
      </c>
      <c r="H46" s="98"/>
    </row>
    <row r="47" spans="2:8" hidden="1" outlineLevel="1" x14ac:dyDescent="0.2">
      <c r="B47" s="52"/>
      <c r="C47" s="52"/>
      <c r="D47" s="53"/>
      <c r="E47" s="53"/>
      <c r="F47" s="237"/>
      <c r="G47" s="141">
        <f t="shared" si="0"/>
        <v>0</v>
      </c>
      <c r="H47" s="98"/>
    </row>
    <row r="48" spans="2:8" hidden="1" outlineLevel="1" x14ac:dyDescent="0.2">
      <c r="B48" s="52"/>
      <c r="C48" s="52"/>
      <c r="D48" s="53"/>
      <c r="E48" s="53"/>
      <c r="F48" s="237"/>
      <c r="G48" s="141">
        <f t="shared" si="0"/>
        <v>0</v>
      </c>
      <c r="H48" s="98"/>
    </row>
    <row r="49" spans="2:8" hidden="1" outlineLevel="1" x14ac:dyDescent="0.2">
      <c r="B49" s="52"/>
      <c r="C49" s="52"/>
      <c r="D49" s="53"/>
      <c r="E49" s="53"/>
      <c r="F49" s="237"/>
      <c r="G49" s="141">
        <f t="shared" si="0"/>
        <v>0</v>
      </c>
      <c r="H49" s="98"/>
    </row>
    <row r="50" spans="2:8" hidden="1" outlineLevel="1" x14ac:dyDescent="0.2">
      <c r="B50" s="52"/>
      <c r="C50" s="52"/>
      <c r="D50" s="53"/>
      <c r="E50" s="53"/>
      <c r="F50" s="237"/>
      <c r="G50" s="141">
        <f t="shared" si="0"/>
        <v>0</v>
      </c>
      <c r="H50" s="98"/>
    </row>
    <row r="51" spans="2:8" hidden="1" outlineLevel="1" x14ac:dyDescent="0.2">
      <c r="B51" s="52"/>
      <c r="C51" s="52"/>
      <c r="D51" s="53"/>
      <c r="E51" s="53"/>
      <c r="F51" s="237"/>
      <c r="G51" s="141">
        <f t="shared" si="0"/>
        <v>0</v>
      </c>
      <c r="H51" s="98"/>
    </row>
    <row r="52" spans="2:8" hidden="1" outlineLevel="1" x14ac:dyDescent="0.2">
      <c r="B52" s="52"/>
      <c r="C52" s="52"/>
      <c r="D52" s="53"/>
      <c r="E52" s="53"/>
      <c r="F52" s="237"/>
      <c r="G52" s="141">
        <f t="shared" si="0"/>
        <v>0</v>
      </c>
      <c r="H52" s="98"/>
    </row>
    <row r="53" spans="2:8" hidden="1" outlineLevel="1" x14ac:dyDescent="0.2">
      <c r="B53" s="52"/>
      <c r="C53" s="52"/>
      <c r="D53" s="53"/>
      <c r="E53" s="53"/>
      <c r="F53" s="237"/>
      <c r="G53" s="141">
        <f t="shared" si="0"/>
        <v>0</v>
      </c>
      <c r="H53" s="98"/>
    </row>
    <row r="54" spans="2:8" hidden="1" outlineLevel="1" x14ac:dyDescent="0.2">
      <c r="B54" s="52"/>
      <c r="C54" s="52"/>
      <c r="D54" s="53"/>
      <c r="E54" s="53"/>
      <c r="F54" s="237"/>
      <c r="G54" s="141">
        <f t="shared" si="0"/>
        <v>0</v>
      </c>
      <c r="H54" s="98"/>
    </row>
    <row r="55" spans="2:8" hidden="1" outlineLevel="1" x14ac:dyDescent="0.2">
      <c r="B55" s="52"/>
      <c r="C55" s="52"/>
      <c r="D55" s="53"/>
      <c r="E55" s="53"/>
      <c r="F55" s="237"/>
      <c r="G55" s="141">
        <f t="shared" si="0"/>
        <v>0</v>
      </c>
      <c r="H55" s="98"/>
    </row>
    <row r="56" spans="2:8" hidden="1" outlineLevel="1" x14ac:dyDescent="0.2">
      <c r="B56" s="52"/>
      <c r="C56" s="52"/>
      <c r="D56" s="53"/>
      <c r="E56" s="53"/>
      <c r="F56" s="237"/>
      <c r="G56" s="141">
        <f t="shared" si="0"/>
        <v>0</v>
      </c>
      <c r="H56" s="98"/>
    </row>
    <row r="57" spans="2:8" hidden="1" outlineLevel="1" x14ac:dyDescent="0.2">
      <c r="B57" s="52"/>
      <c r="C57" s="52"/>
      <c r="D57" s="53"/>
      <c r="E57" s="53"/>
      <c r="F57" s="237"/>
      <c r="G57" s="141">
        <f t="shared" si="0"/>
        <v>0</v>
      </c>
      <c r="H57" s="98"/>
    </row>
    <row r="58" spans="2:8" hidden="1" outlineLevel="1" x14ac:dyDescent="0.2">
      <c r="B58" s="52"/>
      <c r="C58" s="52"/>
      <c r="D58" s="53"/>
      <c r="E58" s="53"/>
      <c r="F58" s="237"/>
      <c r="G58" s="141">
        <f t="shared" si="0"/>
        <v>0</v>
      </c>
      <c r="H58" s="98"/>
    </row>
    <row r="59" spans="2:8" hidden="1" outlineLevel="1" x14ac:dyDescent="0.2">
      <c r="B59" s="52"/>
      <c r="C59" s="52"/>
      <c r="D59" s="53"/>
      <c r="E59" s="53"/>
      <c r="F59" s="237"/>
      <c r="G59" s="141">
        <f t="shared" si="0"/>
        <v>0</v>
      </c>
      <c r="H59" s="98"/>
    </row>
    <row r="60" spans="2:8" hidden="1" outlineLevel="1" x14ac:dyDescent="0.2">
      <c r="B60" s="52"/>
      <c r="C60" s="52"/>
      <c r="D60" s="53"/>
      <c r="E60" s="53"/>
      <c r="F60" s="237"/>
      <c r="G60" s="141">
        <f t="shared" si="0"/>
        <v>0</v>
      </c>
      <c r="H60" s="98"/>
    </row>
    <row r="61" spans="2:8" hidden="1" outlineLevel="1" x14ac:dyDescent="0.2">
      <c r="B61" s="52"/>
      <c r="C61" s="52"/>
      <c r="D61" s="53"/>
      <c r="E61" s="53"/>
      <c r="F61" s="237"/>
      <c r="G61" s="141">
        <f t="shared" si="0"/>
        <v>0</v>
      </c>
      <c r="H61" s="98"/>
    </row>
    <row r="62" spans="2:8" hidden="1" outlineLevel="1" x14ac:dyDescent="0.2">
      <c r="B62" s="52"/>
      <c r="C62" s="52"/>
      <c r="D62" s="53"/>
      <c r="E62" s="53"/>
      <c r="F62" s="237"/>
      <c r="G62" s="141">
        <f t="shared" si="0"/>
        <v>0</v>
      </c>
      <c r="H62" s="98"/>
    </row>
    <row r="63" spans="2:8" hidden="1" outlineLevel="1" x14ac:dyDescent="0.2">
      <c r="B63" s="52"/>
      <c r="C63" s="52"/>
      <c r="D63" s="53"/>
      <c r="E63" s="53"/>
      <c r="F63" s="237"/>
      <c r="G63" s="141">
        <f t="shared" si="0"/>
        <v>0</v>
      </c>
      <c r="H63" s="98"/>
    </row>
    <row r="64" spans="2:8" hidden="1" outlineLevel="1" x14ac:dyDescent="0.2">
      <c r="B64" s="52"/>
      <c r="C64" s="52"/>
      <c r="D64" s="53"/>
      <c r="E64" s="53"/>
      <c r="F64" s="237"/>
      <c r="G64" s="141">
        <f t="shared" si="0"/>
        <v>0</v>
      </c>
      <c r="H64" s="98"/>
    </row>
    <row r="65" spans="2:8" hidden="1" outlineLevel="1" x14ac:dyDescent="0.2">
      <c r="B65" s="52"/>
      <c r="C65" s="52"/>
      <c r="D65" s="53"/>
      <c r="E65" s="53"/>
      <c r="F65" s="237"/>
      <c r="G65" s="141">
        <f t="shared" si="0"/>
        <v>0</v>
      </c>
      <c r="H65" s="98"/>
    </row>
    <row r="66" spans="2:8" hidden="1" outlineLevel="1" x14ac:dyDescent="0.2">
      <c r="B66" s="52"/>
      <c r="C66" s="52"/>
      <c r="D66" s="53"/>
      <c r="E66" s="53"/>
      <c r="F66" s="237"/>
      <c r="G66" s="141">
        <f t="shared" si="0"/>
        <v>0</v>
      </c>
      <c r="H66" s="98"/>
    </row>
    <row r="67" spans="2:8" hidden="1" outlineLevel="1" x14ac:dyDescent="0.2">
      <c r="B67" s="52"/>
      <c r="C67" s="52"/>
      <c r="D67" s="53"/>
      <c r="E67" s="53"/>
      <c r="F67" s="237"/>
      <c r="G67" s="141">
        <f t="shared" si="0"/>
        <v>0</v>
      </c>
      <c r="H67" s="98"/>
    </row>
    <row r="68" spans="2:8" hidden="1" outlineLevel="1" x14ac:dyDescent="0.2">
      <c r="B68" s="52"/>
      <c r="C68" s="52"/>
      <c r="D68" s="53"/>
      <c r="E68" s="53"/>
      <c r="F68" s="237"/>
      <c r="G68" s="141">
        <f t="shared" si="0"/>
        <v>0</v>
      </c>
      <c r="H68" s="98"/>
    </row>
    <row r="69" spans="2:8" hidden="1" outlineLevel="1" x14ac:dyDescent="0.2">
      <c r="B69" s="52"/>
      <c r="C69" s="52"/>
      <c r="D69" s="53"/>
      <c r="E69" s="53"/>
      <c r="F69" s="237"/>
      <c r="G69" s="141">
        <f t="shared" si="0"/>
        <v>0</v>
      </c>
      <c r="H69" s="98"/>
    </row>
    <row r="70" spans="2:8" hidden="1" outlineLevel="1" x14ac:dyDescent="0.2">
      <c r="B70" s="52"/>
      <c r="C70" s="52"/>
      <c r="D70" s="53"/>
      <c r="E70" s="53"/>
      <c r="F70" s="237"/>
      <c r="G70" s="141">
        <f t="shared" si="0"/>
        <v>0</v>
      </c>
      <c r="H70" s="98"/>
    </row>
    <row r="71" spans="2:8" hidden="1" outlineLevel="1" x14ac:dyDescent="0.2">
      <c r="B71" s="52"/>
      <c r="C71" s="52"/>
      <c r="D71" s="53"/>
      <c r="E71" s="53"/>
      <c r="F71" s="237"/>
      <c r="G71" s="141">
        <f t="shared" si="0"/>
        <v>0</v>
      </c>
      <c r="H71" s="98"/>
    </row>
    <row r="72" spans="2:8" hidden="1" outlineLevel="1" x14ac:dyDescent="0.2">
      <c r="B72" s="52"/>
      <c r="C72" s="52"/>
      <c r="D72" s="53"/>
      <c r="E72" s="53"/>
      <c r="F72" s="237"/>
      <c r="G72" s="141">
        <f t="shared" si="0"/>
        <v>0</v>
      </c>
      <c r="H72" s="98"/>
    </row>
    <row r="73" spans="2:8" hidden="1" outlineLevel="1" x14ac:dyDescent="0.2">
      <c r="B73" s="52"/>
      <c r="C73" s="52"/>
      <c r="D73" s="53"/>
      <c r="E73" s="53"/>
      <c r="F73" s="237"/>
      <c r="G73" s="141">
        <f t="shared" si="0"/>
        <v>0</v>
      </c>
      <c r="H73" s="98"/>
    </row>
    <row r="74" spans="2:8" hidden="1" outlineLevel="1" x14ac:dyDescent="0.2">
      <c r="B74" s="52"/>
      <c r="C74" s="52"/>
      <c r="D74" s="53"/>
      <c r="E74" s="53"/>
      <c r="F74" s="237"/>
      <c r="G74" s="141">
        <f t="shared" si="0"/>
        <v>0</v>
      </c>
      <c r="H74" s="98"/>
    </row>
    <row r="75" spans="2:8" hidden="1" outlineLevel="1" x14ac:dyDescent="0.2">
      <c r="B75" s="52"/>
      <c r="C75" s="52"/>
      <c r="D75" s="53"/>
      <c r="E75" s="53"/>
      <c r="F75" s="237"/>
      <c r="G75" s="141">
        <f t="shared" si="0"/>
        <v>0</v>
      </c>
      <c r="H75" s="98"/>
    </row>
    <row r="76" spans="2:8" hidden="1" outlineLevel="1" x14ac:dyDescent="0.2">
      <c r="B76" s="52"/>
      <c r="C76" s="52"/>
      <c r="D76" s="53"/>
      <c r="E76" s="53"/>
      <c r="F76" s="237"/>
      <c r="G76" s="141">
        <f t="shared" si="0"/>
        <v>0</v>
      </c>
      <c r="H76" s="98"/>
    </row>
    <row r="77" spans="2:8" hidden="1" outlineLevel="1" x14ac:dyDescent="0.2">
      <c r="B77" s="52"/>
      <c r="C77" s="52"/>
      <c r="D77" s="53"/>
      <c r="E77" s="53"/>
      <c r="F77" s="237"/>
      <c r="G77" s="141">
        <f t="shared" si="0"/>
        <v>0</v>
      </c>
      <c r="H77" s="98"/>
    </row>
    <row r="78" spans="2:8" hidden="1" outlineLevel="1" x14ac:dyDescent="0.2">
      <c r="B78" s="52"/>
      <c r="C78" s="52"/>
      <c r="D78" s="53"/>
      <c r="E78" s="53"/>
      <c r="F78" s="237"/>
      <c r="G78" s="141">
        <f t="shared" si="0"/>
        <v>0</v>
      </c>
      <c r="H78" s="98"/>
    </row>
    <row r="79" spans="2:8" hidden="1" outlineLevel="1" x14ac:dyDescent="0.2">
      <c r="B79" s="52"/>
      <c r="C79" s="52"/>
      <c r="D79" s="53"/>
      <c r="E79" s="53"/>
      <c r="F79" s="237"/>
      <c r="G79" s="141">
        <f t="shared" si="0"/>
        <v>0</v>
      </c>
      <c r="H79" s="98"/>
    </row>
    <row r="80" spans="2:8" hidden="1" outlineLevel="1" x14ac:dyDescent="0.2">
      <c r="B80" s="52"/>
      <c r="C80" s="52"/>
      <c r="D80" s="53"/>
      <c r="E80" s="53"/>
      <c r="F80" s="237"/>
      <c r="G80" s="141">
        <f t="shared" ref="G80:G143" si="1">+IF(D80*E80=0,F80*330000,D80*E80)</f>
        <v>0</v>
      </c>
      <c r="H80" s="98"/>
    </row>
    <row r="81" spans="2:8" hidden="1" outlineLevel="1" x14ac:dyDescent="0.2">
      <c r="B81" s="52"/>
      <c r="C81" s="52"/>
      <c r="D81" s="53"/>
      <c r="E81" s="53"/>
      <c r="F81" s="237"/>
      <c r="G81" s="141">
        <f t="shared" si="1"/>
        <v>0</v>
      </c>
      <c r="H81" s="98"/>
    </row>
    <row r="82" spans="2:8" hidden="1" outlineLevel="1" x14ac:dyDescent="0.2">
      <c r="B82" s="52"/>
      <c r="C82" s="52"/>
      <c r="D82" s="53"/>
      <c r="E82" s="53"/>
      <c r="F82" s="237"/>
      <c r="G82" s="141">
        <f t="shared" si="1"/>
        <v>0</v>
      </c>
      <c r="H82" s="98"/>
    </row>
    <row r="83" spans="2:8" hidden="1" outlineLevel="1" x14ac:dyDescent="0.2">
      <c r="B83" s="52"/>
      <c r="C83" s="52"/>
      <c r="D83" s="53"/>
      <c r="E83" s="53"/>
      <c r="F83" s="237"/>
      <c r="G83" s="141">
        <f t="shared" si="1"/>
        <v>0</v>
      </c>
      <c r="H83" s="98"/>
    </row>
    <row r="84" spans="2:8" hidden="1" outlineLevel="1" x14ac:dyDescent="0.2">
      <c r="B84" s="52"/>
      <c r="C84" s="52"/>
      <c r="D84" s="53"/>
      <c r="E84" s="53"/>
      <c r="F84" s="237"/>
      <c r="G84" s="141">
        <f t="shared" si="1"/>
        <v>0</v>
      </c>
      <c r="H84" s="98"/>
    </row>
    <row r="85" spans="2:8" hidden="1" outlineLevel="1" x14ac:dyDescent="0.2">
      <c r="B85" s="52"/>
      <c r="C85" s="52"/>
      <c r="D85" s="53"/>
      <c r="E85" s="53"/>
      <c r="F85" s="237"/>
      <c r="G85" s="141">
        <f t="shared" si="1"/>
        <v>0</v>
      </c>
      <c r="H85" s="98"/>
    </row>
    <row r="86" spans="2:8" hidden="1" outlineLevel="1" x14ac:dyDescent="0.2">
      <c r="B86" s="52"/>
      <c r="C86" s="52"/>
      <c r="D86" s="53"/>
      <c r="E86" s="53"/>
      <c r="F86" s="237"/>
      <c r="G86" s="141">
        <f t="shared" si="1"/>
        <v>0</v>
      </c>
      <c r="H86" s="98"/>
    </row>
    <row r="87" spans="2:8" hidden="1" outlineLevel="1" x14ac:dyDescent="0.2">
      <c r="B87" s="52"/>
      <c r="C87" s="52"/>
      <c r="D87" s="53"/>
      <c r="E87" s="53"/>
      <c r="F87" s="237"/>
      <c r="G87" s="141">
        <f t="shared" si="1"/>
        <v>0</v>
      </c>
      <c r="H87" s="98"/>
    </row>
    <row r="88" spans="2:8" hidden="1" outlineLevel="1" x14ac:dyDescent="0.2">
      <c r="B88" s="52"/>
      <c r="C88" s="52"/>
      <c r="D88" s="53"/>
      <c r="E88" s="53"/>
      <c r="F88" s="237"/>
      <c r="G88" s="141">
        <f t="shared" si="1"/>
        <v>0</v>
      </c>
      <c r="H88" s="98"/>
    </row>
    <row r="89" spans="2:8" hidden="1" outlineLevel="1" x14ac:dyDescent="0.2">
      <c r="B89" s="52"/>
      <c r="C89" s="52"/>
      <c r="D89" s="53"/>
      <c r="E89" s="53"/>
      <c r="F89" s="237"/>
      <c r="G89" s="141">
        <f t="shared" si="1"/>
        <v>0</v>
      </c>
      <c r="H89" s="98"/>
    </row>
    <row r="90" spans="2:8" hidden="1" outlineLevel="1" x14ac:dyDescent="0.2">
      <c r="B90" s="52"/>
      <c r="C90" s="52"/>
      <c r="D90" s="53"/>
      <c r="E90" s="53"/>
      <c r="F90" s="237"/>
      <c r="G90" s="141">
        <f t="shared" si="1"/>
        <v>0</v>
      </c>
      <c r="H90" s="98"/>
    </row>
    <row r="91" spans="2:8" hidden="1" outlineLevel="1" x14ac:dyDescent="0.2">
      <c r="B91" s="52"/>
      <c r="C91" s="52"/>
      <c r="D91" s="53"/>
      <c r="E91" s="53"/>
      <c r="F91" s="237"/>
      <c r="G91" s="141">
        <f t="shared" si="1"/>
        <v>0</v>
      </c>
      <c r="H91" s="98"/>
    </row>
    <row r="92" spans="2:8" hidden="1" outlineLevel="1" x14ac:dyDescent="0.2">
      <c r="B92" s="52"/>
      <c r="C92" s="52"/>
      <c r="D92" s="53"/>
      <c r="E92" s="53"/>
      <c r="F92" s="237"/>
      <c r="G92" s="141">
        <f t="shared" si="1"/>
        <v>0</v>
      </c>
      <c r="H92" s="98"/>
    </row>
    <row r="93" spans="2:8" hidden="1" outlineLevel="1" x14ac:dyDescent="0.2">
      <c r="B93" s="52"/>
      <c r="C93" s="52"/>
      <c r="D93" s="53"/>
      <c r="E93" s="53"/>
      <c r="F93" s="237"/>
      <c r="G93" s="141">
        <f t="shared" si="1"/>
        <v>0</v>
      </c>
      <c r="H93" s="98"/>
    </row>
    <row r="94" spans="2:8" hidden="1" outlineLevel="1" x14ac:dyDescent="0.2">
      <c r="B94" s="52"/>
      <c r="C94" s="52"/>
      <c r="D94" s="53"/>
      <c r="E94" s="53"/>
      <c r="F94" s="237"/>
      <c r="G94" s="141">
        <f t="shared" si="1"/>
        <v>0</v>
      </c>
      <c r="H94" s="98"/>
    </row>
    <row r="95" spans="2:8" hidden="1" outlineLevel="1" x14ac:dyDescent="0.2">
      <c r="B95" s="52"/>
      <c r="C95" s="52"/>
      <c r="D95" s="53"/>
      <c r="E95" s="53"/>
      <c r="F95" s="237"/>
      <c r="G95" s="141">
        <f t="shared" si="1"/>
        <v>0</v>
      </c>
      <c r="H95" s="98"/>
    </row>
    <row r="96" spans="2:8" hidden="1" outlineLevel="1" x14ac:dyDescent="0.2">
      <c r="B96" s="52"/>
      <c r="C96" s="52"/>
      <c r="D96" s="53"/>
      <c r="E96" s="53"/>
      <c r="F96" s="237"/>
      <c r="G96" s="141">
        <f t="shared" si="1"/>
        <v>0</v>
      </c>
      <c r="H96" s="98"/>
    </row>
    <row r="97" spans="2:8" hidden="1" outlineLevel="1" x14ac:dyDescent="0.2">
      <c r="B97" s="52"/>
      <c r="C97" s="52"/>
      <c r="D97" s="53"/>
      <c r="E97" s="53"/>
      <c r="F97" s="237"/>
      <c r="G97" s="141">
        <f t="shared" si="1"/>
        <v>0</v>
      </c>
      <c r="H97" s="98"/>
    </row>
    <row r="98" spans="2:8" hidden="1" outlineLevel="1" x14ac:dyDescent="0.2">
      <c r="B98" s="52"/>
      <c r="C98" s="52"/>
      <c r="D98" s="53"/>
      <c r="E98" s="53"/>
      <c r="F98" s="237"/>
      <c r="G98" s="141">
        <f t="shared" si="1"/>
        <v>0</v>
      </c>
      <c r="H98" s="98"/>
    </row>
    <row r="99" spans="2:8" hidden="1" outlineLevel="1" x14ac:dyDescent="0.2">
      <c r="B99" s="52"/>
      <c r="C99" s="52"/>
      <c r="D99" s="53"/>
      <c r="E99" s="53"/>
      <c r="F99" s="237"/>
      <c r="G99" s="141">
        <f t="shared" si="1"/>
        <v>0</v>
      </c>
      <c r="H99" s="98"/>
    </row>
    <row r="100" spans="2:8" hidden="1" outlineLevel="1" x14ac:dyDescent="0.2">
      <c r="B100" s="52"/>
      <c r="C100" s="52"/>
      <c r="D100" s="53"/>
      <c r="E100" s="53"/>
      <c r="F100" s="237"/>
      <c r="G100" s="141">
        <f t="shared" si="1"/>
        <v>0</v>
      </c>
      <c r="H100" s="98"/>
    </row>
    <row r="101" spans="2:8" hidden="1" outlineLevel="1" x14ac:dyDescent="0.2">
      <c r="B101" s="52"/>
      <c r="C101" s="52"/>
      <c r="D101" s="53"/>
      <c r="E101" s="53"/>
      <c r="F101" s="237"/>
      <c r="G101" s="141">
        <f t="shared" si="1"/>
        <v>0</v>
      </c>
      <c r="H101" s="98"/>
    </row>
    <row r="102" spans="2:8" hidden="1" outlineLevel="1" x14ac:dyDescent="0.2">
      <c r="B102" s="52"/>
      <c r="C102" s="52"/>
      <c r="D102" s="53"/>
      <c r="E102" s="53"/>
      <c r="F102" s="237"/>
      <c r="G102" s="141">
        <f t="shared" si="1"/>
        <v>0</v>
      </c>
      <c r="H102" s="98"/>
    </row>
    <row r="103" spans="2:8" hidden="1" outlineLevel="1" x14ac:dyDescent="0.2">
      <c r="B103" s="52"/>
      <c r="C103" s="52"/>
      <c r="D103" s="53"/>
      <c r="E103" s="53"/>
      <c r="F103" s="237"/>
      <c r="G103" s="141">
        <f t="shared" si="1"/>
        <v>0</v>
      </c>
      <c r="H103" s="98"/>
    </row>
    <row r="104" spans="2:8" hidden="1" outlineLevel="1" x14ac:dyDescent="0.2">
      <c r="B104" s="52"/>
      <c r="C104" s="52"/>
      <c r="D104" s="53"/>
      <c r="E104" s="53"/>
      <c r="F104" s="237"/>
      <c r="G104" s="141">
        <f t="shared" si="1"/>
        <v>0</v>
      </c>
      <c r="H104" s="98"/>
    </row>
    <row r="105" spans="2:8" hidden="1" outlineLevel="1" x14ac:dyDescent="0.2">
      <c r="B105" s="52"/>
      <c r="C105" s="52"/>
      <c r="D105" s="53"/>
      <c r="E105" s="53"/>
      <c r="F105" s="237"/>
      <c r="G105" s="141">
        <f t="shared" si="1"/>
        <v>0</v>
      </c>
      <c r="H105" s="98"/>
    </row>
    <row r="106" spans="2:8" hidden="1" outlineLevel="1" x14ac:dyDescent="0.2">
      <c r="B106" s="52"/>
      <c r="C106" s="52"/>
      <c r="D106" s="53"/>
      <c r="E106" s="53"/>
      <c r="F106" s="237"/>
      <c r="G106" s="141">
        <f t="shared" si="1"/>
        <v>0</v>
      </c>
      <c r="H106" s="98"/>
    </row>
    <row r="107" spans="2:8" hidden="1" outlineLevel="1" x14ac:dyDescent="0.2">
      <c r="B107" s="52"/>
      <c r="C107" s="52"/>
      <c r="D107" s="53"/>
      <c r="E107" s="53"/>
      <c r="F107" s="237"/>
      <c r="G107" s="141">
        <f t="shared" si="1"/>
        <v>0</v>
      </c>
      <c r="H107" s="98"/>
    </row>
    <row r="108" spans="2:8" hidden="1" outlineLevel="1" x14ac:dyDescent="0.2">
      <c r="B108" s="52"/>
      <c r="C108" s="52"/>
      <c r="D108" s="53"/>
      <c r="E108" s="53"/>
      <c r="F108" s="237"/>
      <c r="G108" s="141">
        <f t="shared" si="1"/>
        <v>0</v>
      </c>
      <c r="H108" s="98"/>
    </row>
    <row r="109" spans="2:8" hidden="1" outlineLevel="1" x14ac:dyDescent="0.2">
      <c r="B109" s="52"/>
      <c r="C109" s="52"/>
      <c r="D109" s="53"/>
      <c r="E109" s="53"/>
      <c r="F109" s="237"/>
      <c r="G109" s="141">
        <f t="shared" si="1"/>
        <v>0</v>
      </c>
      <c r="H109" s="98"/>
    </row>
    <row r="110" spans="2:8" hidden="1" outlineLevel="1" x14ac:dyDescent="0.2">
      <c r="B110" s="52"/>
      <c r="C110" s="52"/>
      <c r="D110" s="53"/>
      <c r="E110" s="53"/>
      <c r="F110" s="237"/>
      <c r="G110" s="141">
        <f t="shared" si="1"/>
        <v>0</v>
      </c>
      <c r="H110" s="98"/>
    </row>
    <row r="111" spans="2:8" hidden="1" outlineLevel="1" x14ac:dyDescent="0.2">
      <c r="B111" s="52"/>
      <c r="C111" s="52"/>
      <c r="D111" s="53"/>
      <c r="E111" s="53"/>
      <c r="F111" s="237"/>
      <c r="G111" s="141">
        <f t="shared" si="1"/>
        <v>0</v>
      </c>
      <c r="H111" s="98"/>
    </row>
    <row r="112" spans="2:8" hidden="1" outlineLevel="1" x14ac:dyDescent="0.2">
      <c r="B112" s="52"/>
      <c r="C112" s="52"/>
      <c r="D112" s="53"/>
      <c r="E112" s="53"/>
      <c r="F112" s="237"/>
      <c r="G112" s="141">
        <f t="shared" si="1"/>
        <v>0</v>
      </c>
      <c r="H112" s="98"/>
    </row>
    <row r="113" spans="2:8" hidden="1" outlineLevel="1" x14ac:dyDescent="0.2">
      <c r="B113" s="52"/>
      <c r="C113" s="52"/>
      <c r="D113" s="53"/>
      <c r="E113" s="53"/>
      <c r="F113" s="237"/>
      <c r="G113" s="141">
        <f t="shared" si="1"/>
        <v>0</v>
      </c>
      <c r="H113" s="98"/>
    </row>
    <row r="114" spans="2:8" hidden="1" outlineLevel="1" x14ac:dyDescent="0.2">
      <c r="B114" s="52"/>
      <c r="C114" s="52"/>
      <c r="D114" s="53"/>
      <c r="E114" s="53"/>
      <c r="F114" s="237"/>
      <c r="G114" s="141">
        <f t="shared" si="1"/>
        <v>0</v>
      </c>
      <c r="H114" s="98"/>
    </row>
    <row r="115" spans="2:8" hidden="1" outlineLevel="1" x14ac:dyDescent="0.2">
      <c r="B115" s="52"/>
      <c r="C115" s="52"/>
      <c r="D115" s="53"/>
      <c r="E115" s="53"/>
      <c r="F115" s="237"/>
      <c r="G115" s="141">
        <f t="shared" si="1"/>
        <v>0</v>
      </c>
      <c r="H115" s="98"/>
    </row>
    <row r="116" spans="2:8" hidden="1" outlineLevel="1" x14ac:dyDescent="0.2">
      <c r="B116" s="52"/>
      <c r="C116" s="52"/>
      <c r="D116" s="53"/>
      <c r="E116" s="53"/>
      <c r="F116" s="237"/>
      <c r="G116" s="141">
        <f t="shared" si="1"/>
        <v>0</v>
      </c>
      <c r="H116" s="98"/>
    </row>
    <row r="117" spans="2:8" hidden="1" outlineLevel="1" x14ac:dyDescent="0.2">
      <c r="B117" s="52"/>
      <c r="C117" s="52"/>
      <c r="D117" s="53"/>
      <c r="E117" s="53"/>
      <c r="F117" s="237"/>
      <c r="G117" s="141">
        <f t="shared" si="1"/>
        <v>0</v>
      </c>
      <c r="H117" s="98"/>
    </row>
    <row r="118" spans="2:8" hidden="1" outlineLevel="1" x14ac:dyDescent="0.2">
      <c r="B118" s="52"/>
      <c r="C118" s="52"/>
      <c r="D118" s="53"/>
      <c r="E118" s="53"/>
      <c r="F118" s="237"/>
      <c r="G118" s="141">
        <f t="shared" si="1"/>
        <v>0</v>
      </c>
      <c r="H118" s="98"/>
    </row>
    <row r="119" spans="2:8" hidden="1" outlineLevel="1" x14ac:dyDescent="0.2">
      <c r="B119" s="52"/>
      <c r="C119" s="52"/>
      <c r="D119" s="53"/>
      <c r="E119" s="53"/>
      <c r="F119" s="237"/>
      <c r="G119" s="141">
        <f t="shared" si="1"/>
        <v>0</v>
      </c>
      <c r="H119" s="98"/>
    </row>
    <row r="120" spans="2:8" hidden="1" outlineLevel="1" x14ac:dyDescent="0.2">
      <c r="B120" s="52"/>
      <c r="C120" s="52"/>
      <c r="D120" s="53"/>
      <c r="E120" s="53"/>
      <c r="F120" s="237"/>
      <c r="G120" s="141">
        <f t="shared" si="1"/>
        <v>0</v>
      </c>
      <c r="H120" s="98"/>
    </row>
    <row r="121" spans="2:8" hidden="1" outlineLevel="1" x14ac:dyDescent="0.2">
      <c r="B121" s="52"/>
      <c r="C121" s="52"/>
      <c r="D121" s="53"/>
      <c r="E121" s="53"/>
      <c r="F121" s="237"/>
      <c r="G121" s="141">
        <f t="shared" si="1"/>
        <v>0</v>
      </c>
      <c r="H121" s="98"/>
    </row>
    <row r="122" spans="2:8" hidden="1" outlineLevel="1" x14ac:dyDescent="0.2">
      <c r="B122" s="52"/>
      <c r="C122" s="52"/>
      <c r="D122" s="53"/>
      <c r="E122" s="53"/>
      <c r="F122" s="237"/>
      <c r="G122" s="141">
        <f t="shared" si="1"/>
        <v>0</v>
      </c>
      <c r="H122" s="98"/>
    </row>
    <row r="123" spans="2:8" hidden="1" outlineLevel="1" x14ac:dyDescent="0.2">
      <c r="B123" s="52"/>
      <c r="C123" s="52"/>
      <c r="D123" s="53"/>
      <c r="E123" s="53"/>
      <c r="F123" s="237"/>
      <c r="G123" s="141">
        <f t="shared" si="1"/>
        <v>0</v>
      </c>
      <c r="H123" s="98"/>
    </row>
    <row r="124" spans="2:8" hidden="1" outlineLevel="1" x14ac:dyDescent="0.2">
      <c r="B124" s="52"/>
      <c r="C124" s="52"/>
      <c r="D124" s="53"/>
      <c r="E124" s="53"/>
      <c r="F124" s="237"/>
      <c r="G124" s="141">
        <f t="shared" si="1"/>
        <v>0</v>
      </c>
      <c r="H124" s="98"/>
    </row>
    <row r="125" spans="2:8" hidden="1" outlineLevel="1" x14ac:dyDescent="0.2">
      <c r="B125" s="52"/>
      <c r="C125" s="52"/>
      <c r="D125" s="53"/>
      <c r="E125" s="53"/>
      <c r="F125" s="237"/>
      <c r="G125" s="141">
        <f t="shared" si="1"/>
        <v>0</v>
      </c>
      <c r="H125" s="98"/>
    </row>
    <row r="126" spans="2:8" hidden="1" outlineLevel="1" x14ac:dyDescent="0.2">
      <c r="B126" s="52"/>
      <c r="C126" s="52"/>
      <c r="D126" s="53"/>
      <c r="E126" s="53"/>
      <c r="F126" s="237"/>
      <c r="G126" s="141">
        <f t="shared" si="1"/>
        <v>0</v>
      </c>
      <c r="H126" s="98"/>
    </row>
    <row r="127" spans="2:8" hidden="1" outlineLevel="1" x14ac:dyDescent="0.2">
      <c r="B127" s="52"/>
      <c r="C127" s="52"/>
      <c r="D127" s="53"/>
      <c r="E127" s="53"/>
      <c r="F127" s="237"/>
      <c r="G127" s="141">
        <f t="shared" si="1"/>
        <v>0</v>
      </c>
      <c r="H127" s="98"/>
    </row>
    <row r="128" spans="2:8" hidden="1" outlineLevel="1" x14ac:dyDescent="0.2">
      <c r="B128" s="52"/>
      <c r="C128" s="52"/>
      <c r="D128" s="53"/>
      <c r="E128" s="53"/>
      <c r="F128" s="237"/>
      <c r="G128" s="141">
        <f t="shared" si="1"/>
        <v>0</v>
      </c>
      <c r="H128" s="98"/>
    </row>
    <row r="129" spans="2:8" hidden="1" outlineLevel="1" x14ac:dyDescent="0.2">
      <c r="B129" s="52"/>
      <c r="C129" s="52"/>
      <c r="D129" s="53"/>
      <c r="E129" s="53"/>
      <c r="F129" s="237"/>
      <c r="G129" s="141">
        <f t="shared" si="1"/>
        <v>0</v>
      </c>
      <c r="H129" s="98"/>
    </row>
    <row r="130" spans="2:8" hidden="1" outlineLevel="1" x14ac:dyDescent="0.2">
      <c r="B130" s="52"/>
      <c r="C130" s="52"/>
      <c r="D130" s="53"/>
      <c r="E130" s="53"/>
      <c r="F130" s="237"/>
      <c r="G130" s="141">
        <f t="shared" si="1"/>
        <v>0</v>
      </c>
      <c r="H130" s="98"/>
    </row>
    <row r="131" spans="2:8" hidden="1" outlineLevel="1" x14ac:dyDescent="0.2">
      <c r="B131" s="52"/>
      <c r="C131" s="52"/>
      <c r="D131" s="53"/>
      <c r="E131" s="53"/>
      <c r="F131" s="237"/>
      <c r="G131" s="141">
        <f t="shared" si="1"/>
        <v>0</v>
      </c>
      <c r="H131" s="98"/>
    </row>
    <row r="132" spans="2:8" hidden="1" outlineLevel="1" x14ac:dyDescent="0.2">
      <c r="B132" s="52"/>
      <c r="C132" s="52"/>
      <c r="D132" s="53"/>
      <c r="E132" s="53"/>
      <c r="F132" s="237"/>
      <c r="G132" s="141">
        <f t="shared" si="1"/>
        <v>0</v>
      </c>
      <c r="H132" s="98"/>
    </row>
    <row r="133" spans="2:8" hidden="1" outlineLevel="1" x14ac:dyDescent="0.2">
      <c r="B133" s="52"/>
      <c r="C133" s="52"/>
      <c r="D133" s="53"/>
      <c r="E133" s="53"/>
      <c r="F133" s="237"/>
      <c r="G133" s="141">
        <f t="shared" si="1"/>
        <v>0</v>
      </c>
      <c r="H133" s="98"/>
    </row>
    <row r="134" spans="2:8" hidden="1" outlineLevel="1" x14ac:dyDescent="0.2">
      <c r="B134" s="52"/>
      <c r="C134" s="52"/>
      <c r="D134" s="53"/>
      <c r="E134" s="53"/>
      <c r="F134" s="237"/>
      <c r="G134" s="141">
        <f t="shared" si="1"/>
        <v>0</v>
      </c>
      <c r="H134" s="98"/>
    </row>
    <row r="135" spans="2:8" hidden="1" outlineLevel="1" x14ac:dyDescent="0.2">
      <c r="B135" s="52"/>
      <c r="C135" s="52"/>
      <c r="D135" s="53"/>
      <c r="E135" s="53"/>
      <c r="F135" s="237"/>
      <c r="G135" s="141">
        <f t="shared" si="1"/>
        <v>0</v>
      </c>
      <c r="H135" s="98"/>
    </row>
    <row r="136" spans="2:8" hidden="1" outlineLevel="1" x14ac:dyDescent="0.2">
      <c r="B136" s="52"/>
      <c r="C136" s="52"/>
      <c r="D136" s="53"/>
      <c r="E136" s="53"/>
      <c r="F136" s="237"/>
      <c r="G136" s="141">
        <f t="shared" si="1"/>
        <v>0</v>
      </c>
      <c r="H136" s="98"/>
    </row>
    <row r="137" spans="2:8" hidden="1" outlineLevel="1" x14ac:dyDescent="0.2">
      <c r="B137" s="52"/>
      <c r="C137" s="52"/>
      <c r="D137" s="53"/>
      <c r="E137" s="53"/>
      <c r="F137" s="237"/>
      <c r="G137" s="141">
        <f t="shared" si="1"/>
        <v>0</v>
      </c>
      <c r="H137" s="98"/>
    </row>
    <row r="138" spans="2:8" hidden="1" outlineLevel="1" x14ac:dyDescent="0.2">
      <c r="B138" s="52"/>
      <c r="C138" s="52"/>
      <c r="D138" s="53"/>
      <c r="E138" s="53"/>
      <c r="F138" s="237"/>
      <c r="G138" s="141">
        <f t="shared" si="1"/>
        <v>0</v>
      </c>
      <c r="H138" s="98"/>
    </row>
    <row r="139" spans="2:8" hidden="1" outlineLevel="1" x14ac:dyDescent="0.2">
      <c r="B139" s="52"/>
      <c r="C139" s="52"/>
      <c r="D139" s="53"/>
      <c r="E139" s="53"/>
      <c r="F139" s="237"/>
      <c r="G139" s="141">
        <f t="shared" si="1"/>
        <v>0</v>
      </c>
      <c r="H139" s="98"/>
    </row>
    <row r="140" spans="2:8" hidden="1" outlineLevel="1" x14ac:dyDescent="0.2">
      <c r="B140" s="52"/>
      <c r="C140" s="52"/>
      <c r="D140" s="53"/>
      <c r="E140" s="53"/>
      <c r="F140" s="237"/>
      <c r="G140" s="141">
        <f t="shared" si="1"/>
        <v>0</v>
      </c>
      <c r="H140" s="98"/>
    </row>
    <row r="141" spans="2:8" hidden="1" outlineLevel="1" x14ac:dyDescent="0.2">
      <c r="B141" s="52"/>
      <c r="C141" s="52"/>
      <c r="D141" s="53"/>
      <c r="E141" s="53"/>
      <c r="F141" s="237"/>
      <c r="G141" s="141">
        <f t="shared" si="1"/>
        <v>0</v>
      </c>
      <c r="H141" s="98"/>
    </row>
    <row r="142" spans="2:8" hidden="1" outlineLevel="1" x14ac:dyDescent="0.2">
      <c r="B142" s="52"/>
      <c r="C142" s="52"/>
      <c r="D142" s="53"/>
      <c r="E142" s="53"/>
      <c r="F142" s="237"/>
      <c r="G142" s="141">
        <f t="shared" si="1"/>
        <v>0</v>
      </c>
      <c r="H142" s="98"/>
    </row>
    <row r="143" spans="2:8" hidden="1" outlineLevel="1" x14ac:dyDescent="0.2">
      <c r="B143" s="52"/>
      <c r="C143" s="52"/>
      <c r="D143" s="53"/>
      <c r="E143" s="53"/>
      <c r="F143" s="237"/>
      <c r="G143" s="141">
        <f t="shared" si="1"/>
        <v>0</v>
      </c>
      <c r="H143" s="98"/>
    </row>
    <row r="144" spans="2:8" hidden="1" outlineLevel="1" x14ac:dyDescent="0.2">
      <c r="B144" s="52"/>
      <c r="C144" s="52"/>
      <c r="D144" s="53"/>
      <c r="E144" s="53"/>
      <c r="F144" s="237"/>
      <c r="G144" s="141">
        <f t="shared" ref="G144:G207" si="2">+IF(D144*E144=0,F144*330000,D144*E144)</f>
        <v>0</v>
      </c>
      <c r="H144" s="98"/>
    </row>
    <row r="145" spans="2:8" hidden="1" outlineLevel="1" x14ac:dyDescent="0.2">
      <c r="B145" s="52"/>
      <c r="C145" s="52"/>
      <c r="D145" s="53"/>
      <c r="E145" s="53"/>
      <c r="F145" s="237"/>
      <c r="G145" s="141">
        <f t="shared" si="2"/>
        <v>0</v>
      </c>
      <c r="H145" s="98"/>
    </row>
    <row r="146" spans="2:8" hidden="1" outlineLevel="1" x14ac:dyDescent="0.2">
      <c r="B146" s="52"/>
      <c r="C146" s="52"/>
      <c r="D146" s="53"/>
      <c r="E146" s="53"/>
      <c r="F146" s="237"/>
      <c r="G146" s="141">
        <f t="shared" si="2"/>
        <v>0</v>
      </c>
      <c r="H146" s="98"/>
    </row>
    <row r="147" spans="2:8" hidden="1" outlineLevel="1" x14ac:dyDescent="0.2">
      <c r="B147" s="52"/>
      <c r="C147" s="52"/>
      <c r="D147" s="53"/>
      <c r="E147" s="53"/>
      <c r="F147" s="237"/>
      <c r="G147" s="141">
        <f t="shared" si="2"/>
        <v>0</v>
      </c>
      <c r="H147" s="98"/>
    </row>
    <row r="148" spans="2:8" hidden="1" outlineLevel="1" x14ac:dyDescent="0.2">
      <c r="B148" s="52"/>
      <c r="C148" s="52"/>
      <c r="D148" s="53"/>
      <c r="E148" s="53"/>
      <c r="F148" s="237"/>
      <c r="G148" s="141">
        <f t="shared" si="2"/>
        <v>0</v>
      </c>
      <c r="H148" s="98"/>
    </row>
    <row r="149" spans="2:8" hidden="1" outlineLevel="1" x14ac:dyDescent="0.2">
      <c r="B149" s="52"/>
      <c r="C149" s="52"/>
      <c r="D149" s="53"/>
      <c r="E149" s="53"/>
      <c r="F149" s="237"/>
      <c r="G149" s="141">
        <f t="shared" si="2"/>
        <v>0</v>
      </c>
      <c r="H149" s="98"/>
    </row>
    <row r="150" spans="2:8" hidden="1" outlineLevel="1" x14ac:dyDescent="0.2">
      <c r="B150" s="52"/>
      <c r="C150" s="52"/>
      <c r="D150" s="53"/>
      <c r="E150" s="53"/>
      <c r="F150" s="237"/>
      <c r="G150" s="141">
        <f t="shared" si="2"/>
        <v>0</v>
      </c>
      <c r="H150" s="98"/>
    </row>
    <row r="151" spans="2:8" hidden="1" outlineLevel="1" x14ac:dyDescent="0.2">
      <c r="B151" s="52"/>
      <c r="C151" s="52"/>
      <c r="D151" s="53"/>
      <c r="E151" s="53"/>
      <c r="F151" s="237"/>
      <c r="G151" s="141">
        <f t="shared" si="2"/>
        <v>0</v>
      </c>
      <c r="H151" s="98"/>
    </row>
    <row r="152" spans="2:8" hidden="1" outlineLevel="1" x14ac:dyDescent="0.2">
      <c r="B152" s="52"/>
      <c r="C152" s="52"/>
      <c r="D152" s="53"/>
      <c r="E152" s="53"/>
      <c r="F152" s="237"/>
      <c r="G152" s="141">
        <f t="shared" si="2"/>
        <v>0</v>
      </c>
      <c r="H152" s="98"/>
    </row>
    <row r="153" spans="2:8" hidden="1" outlineLevel="1" x14ac:dyDescent="0.2">
      <c r="B153" s="52"/>
      <c r="C153" s="52"/>
      <c r="D153" s="53"/>
      <c r="E153" s="53"/>
      <c r="F153" s="237"/>
      <c r="G153" s="141">
        <f t="shared" si="2"/>
        <v>0</v>
      </c>
      <c r="H153" s="98"/>
    </row>
    <row r="154" spans="2:8" hidden="1" outlineLevel="1" x14ac:dyDescent="0.2">
      <c r="B154" s="52"/>
      <c r="C154" s="52"/>
      <c r="D154" s="53"/>
      <c r="E154" s="53"/>
      <c r="F154" s="237"/>
      <c r="G154" s="141">
        <f t="shared" si="2"/>
        <v>0</v>
      </c>
      <c r="H154" s="98"/>
    </row>
    <row r="155" spans="2:8" hidden="1" outlineLevel="1" x14ac:dyDescent="0.2">
      <c r="B155" s="52"/>
      <c r="C155" s="52"/>
      <c r="D155" s="53"/>
      <c r="E155" s="53"/>
      <c r="F155" s="237"/>
      <c r="G155" s="141">
        <f t="shared" si="2"/>
        <v>0</v>
      </c>
      <c r="H155" s="98"/>
    </row>
    <row r="156" spans="2:8" hidden="1" outlineLevel="1" x14ac:dyDescent="0.2">
      <c r="B156" s="52"/>
      <c r="C156" s="52"/>
      <c r="D156" s="53"/>
      <c r="E156" s="53"/>
      <c r="F156" s="237"/>
      <c r="G156" s="141">
        <f t="shared" si="2"/>
        <v>0</v>
      </c>
      <c r="H156" s="98"/>
    </row>
    <row r="157" spans="2:8" hidden="1" outlineLevel="1" x14ac:dyDescent="0.2">
      <c r="B157" s="52"/>
      <c r="C157" s="52"/>
      <c r="D157" s="53"/>
      <c r="E157" s="53"/>
      <c r="F157" s="237"/>
      <c r="G157" s="141">
        <f t="shared" si="2"/>
        <v>0</v>
      </c>
      <c r="H157" s="98"/>
    </row>
    <row r="158" spans="2:8" hidden="1" outlineLevel="1" x14ac:dyDescent="0.2">
      <c r="B158" s="52"/>
      <c r="C158" s="52"/>
      <c r="D158" s="53"/>
      <c r="E158" s="53"/>
      <c r="F158" s="237"/>
      <c r="G158" s="141">
        <f t="shared" si="2"/>
        <v>0</v>
      </c>
      <c r="H158" s="98"/>
    </row>
    <row r="159" spans="2:8" hidden="1" outlineLevel="1" x14ac:dyDescent="0.2">
      <c r="B159" s="52"/>
      <c r="C159" s="52"/>
      <c r="D159" s="53"/>
      <c r="E159" s="53"/>
      <c r="F159" s="237"/>
      <c r="G159" s="141">
        <f t="shared" si="2"/>
        <v>0</v>
      </c>
      <c r="H159" s="98"/>
    </row>
    <row r="160" spans="2:8" hidden="1" outlineLevel="1" x14ac:dyDescent="0.2">
      <c r="B160" s="52"/>
      <c r="C160" s="52"/>
      <c r="D160" s="53"/>
      <c r="E160" s="53"/>
      <c r="F160" s="237"/>
      <c r="G160" s="141">
        <f t="shared" si="2"/>
        <v>0</v>
      </c>
      <c r="H160" s="98"/>
    </row>
    <row r="161" spans="2:8" hidden="1" outlineLevel="1" x14ac:dyDescent="0.2">
      <c r="B161" s="52"/>
      <c r="C161" s="52"/>
      <c r="D161" s="53"/>
      <c r="E161" s="53"/>
      <c r="F161" s="237"/>
      <c r="G161" s="141">
        <f t="shared" si="2"/>
        <v>0</v>
      </c>
      <c r="H161" s="98"/>
    </row>
    <row r="162" spans="2:8" hidden="1" outlineLevel="1" x14ac:dyDescent="0.2">
      <c r="B162" s="52"/>
      <c r="C162" s="52"/>
      <c r="D162" s="53"/>
      <c r="E162" s="53"/>
      <c r="F162" s="237"/>
      <c r="G162" s="141">
        <f t="shared" si="2"/>
        <v>0</v>
      </c>
      <c r="H162" s="98"/>
    </row>
    <row r="163" spans="2:8" hidden="1" outlineLevel="1" x14ac:dyDescent="0.2">
      <c r="B163" s="52"/>
      <c r="C163" s="52"/>
      <c r="D163" s="53"/>
      <c r="E163" s="53"/>
      <c r="F163" s="237"/>
      <c r="G163" s="141">
        <f t="shared" si="2"/>
        <v>0</v>
      </c>
      <c r="H163" s="98"/>
    </row>
    <row r="164" spans="2:8" hidden="1" outlineLevel="1" x14ac:dyDescent="0.2">
      <c r="B164" s="52"/>
      <c r="C164" s="52"/>
      <c r="D164" s="53"/>
      <c r="E164" s="53"/>
      <c r="F164" s="237"/>
      <c r="G164" s="141">
        <f t="shared" si="2"/>
        <v>0</v>
      </c>
      <c r="H164" s="98"/>
    </row>
    <row r="165" spans="2:8" hidden="1" outlineLevel="1" x14ac:dyDescent="0.2">
      <c r="B165" s="52"/>
      <c r="C165" s="52"/>
      <c r="D165" s="53"/>
      <c r="E165" s="53"/>
      <c r="F165" s="237"/>
      <c r="G165" s="141">
        <f t="shared" si="2"/>
        <v>0</v>
      </c>
      <c r="H165" s="98"/>
    </row>
    <row r="166" spans="2:8" hidden="1" outlineLevel="1" x14ac:dyDescent="0.2">
      <c r="B166" s="52"/>
      <c r="C166" s="52"/>
      <c r="D166" s="53"/>
      <c r="E166" s="53"/>
      <c r="F166" s="237"/>
      <c r="G166" s="141">
        <f t="shared" si="2"/>
        <v>0</v>
      </c>
      <c r="H166" s="98"/>
    </row>
    <row r="167" spans="2:8" hidden="1" outlineLevel="1" x14ac:dyDescent="0.2">
      <c r="B167" s="52"/>
      <c r="C167" s="52"/>
      <c r="D167" s="53"/>
      <c r="E167" s="53"/>
      <c r="F167" s="237"/>
      <c r="G167" s="141">
        <f t="shared" si="2"/>
        <v>0</v>
      </c>
      <c r="H167" s="98"/>
    </row>
    <row r="168" spans="2:8" hidden="1" outlineLevel="1" x14ac:dyDescent="0.2">
      <c r="B168" s="52"/>
      <c r="C168" s="52"/>
      <c r="D168" s="53"/>
      <c r="E168" s="53"/>
      <c r="F168" s="237"/>
      <c r="G168" s="141">
        <f t="shared" si="2"/>
        <v>0</v>
      </c>
      <c r="H168" s="98"/>
    </row>
    <row r="169" spans="2:8" hidden="1" outlineLevel="1" x14ac:dyDescent="0.2">
      <c r="B169" s="52"/>
      <c r="C169" s="52"/>
      <c r="D169" s="53"/>
      <c r="E169" s="53"/>
      <c r="F169" s="237"/>
      <c r="G169" s="141">
        <f t="shared" si="2"/>
        <v>0</v>
      </c>
      <c r="H169" s="98"/>
    </row>
    <row r="170" spans="2:8" hidden="1" outlineLevel="1" x14ac:dyDescent="0.2">
      <c r="B170" s="52"/>
      <c r="C170" s="52"/>
      <c r="D170" s="53"/>
      <c r="E170" s="53"/>
      <c r="F170" s="237"/>
      <c r="G170" s="141">
        <f t="shared" si="2"/>
        <v>0</v>
      </c>
      <c r="H170" s="98"/>
    </row>
    <row r="171" spans="2:8" hidden="1" outlineLevel="1" x14ac:dyDescent="0.2">
      <c r="B171" s="52"/>
      <c r="C171" s="52"/>
      <c r="D171" s="53"/>
      <c r="E171" s="53"/>
      <c r="F171" s="237"/>
      <c r="G171" s="141">
        <f t="shared" si="2"/>
        <v>0</v>
      </c>
      <c r="H171" s="98"/>
    </row>
    <row r="172" spans="2:8" hidden="1" outlineLevel="1" x14ac:dyDescent="0.2">
      <c r="B172" s="52"/>
      <c r="C172" s="52"/>
      <c r="D172" s="53"/>
      <c r="E172" s="53"/>
      <c r="F172" s="237"/>
      <c r="G172" s="141">
        <f t="shared" si="2"/>
        <v>0</v>
      </c>
      <c r="H172" s="98"/>
    </row>
    <row r="173" spans="2:8" hidden="1" outlineLevel="1" x14ac:dyDescent="0.2">
      <c r="B173" s="52"/>
      <c r="C173" s="52"/>
      <c r="D173" s="53"/>
      <c r="E173" s="53"/>
      <c r="F173" s="237"/>
      <c r="G173" s="141">
        <f t="shared" si="2"/>
        <v>0</v>
      </c>
      <c r="H173" s="98"/>
    </row>
    <row r="174" spans="2:8" hidden="1" outlineLevel="1" x14ac:dyDescent="0.2">
      <c r="B174" s="52"/>
      <c r="C174" s="52"/>
      <c r="D174" s="53"/>
      <c r="E174" s="53"/>
      <c r="F174" s="237"/>
      <c r="G174" s="141">
        <f t="shared" si="2"/>
        <v>0</v>
      </c>
      <c r="H174" s="98"/>
    </row>
    <row r="175" spans="2:8" hidden="1" outlineLevel="1" x14ac:dyDescent="0.2">
      <c r="B175" s="52"/>
      <c r="C175" s="52"/>
      <c r="D175" s="53"/>
      <c r="E175" s="53"/>
      <c r="F175" s="237"/>
      <c r="G175" s="141">
        <f t="shared" si="2"/>
        <v>0</v>
      </c>
      <c r="H175" s="98"/>
    </row>
    <row r="176" spans="2:8" hidden="1" outlineLevel="1" x14ac:dyDescent="0.2">
      <c r="B176" s="52"/>
      <c r="C176" s="52"/>
      <c r="D176" s="53"/>
      <c r="E176" s="53"/>
      <c r="F176" s="237"/>
      <c r="G176" s="141">
        <f t="shared" si="2"/>
        <v>0</v>
      </c>
      <c r="H176" s="98"/>
    </row>
    <row r="177" spans="2:8" hidden="1" outlineLevel="1" x14ac:dyDescent="0.2">
      <c r="B177" s="52"/>
      <c r="C177" s="52"/>
      <c r="D177" s="53"/>
      <c r="E177" s="53"/>
      <c r="F177" s="237"/>
      <c r="G177" s="141">
        <f t="shared" si="2"/>
        <v>0</v>
      </c>
      <c r="H177" s="98"/>
    </row>
    <row r="178" spans="2:8" hidden="1" outlineLevel="1" x14ac:dyDescent="0.2">
      <c r="B178" s="52"/>
      <c r="C178" s="52"/>
      <c r="D178" s="53"/>
      <c r="E178" s="53"/>
      <c r="F178" s="237"/>
      <c r="G178" s="141">
        <f t="shared" si="2"/>
        <v>0</v>
      </c>
      <c r="H178" s="98"/>
    </row>
    <row r="179" spans="2:8" hidden="1" outlineLevel="1" x14ac:dyDescent="0.2">
      <c r="B179" s="52"/>
      <c r="C179" s="52"/>
      <c r="D179" s="53"/>
      <c r="E179" s="53"/>
      <c r="F179" s="237"/>
      <c r="G179" s="141">
        <f t="shared" si="2"/>
        <v>0</v>
      </c>
      <c r="H179" s="98"/>
    </row>
    <row r="180" spans="2:8" hidden="1" outlineLevel="1" x14ac:dyDescent="0.2">
      <c r="B180" s="52"/>
      <c r="C180" s="52"/>
      <c r="D180" s="53"/>
      <c r="E180" s="53"/>
      <c r="F180" s="237"/>
      <c r="G180" s="141">
        <f t="shared" si="2"/>
        <v>0</v>
      </c>
      <c r="H180" s="98"/>
    </row>
    <row r="181" spans="2:8" hidden="1" outlineLevel="1" x14ac:dyDescent="0.2">
      <c r="B181" s="52"/>
      <c r="C181" s="52"/>
      <c r="D181" s="53"/>
      <c r="E181" s="53"/>
      <c r="F181" s="237"/>
      <c r="G181" s="141">
        <f t="shared" si="2"/>
        <v>0</v>
      </c>
      <c r="H181" s="98"/>
    </row>
    <row r="182" spans="2:8" hidden="1" outlineLevel="1" x14ac:dyDescent="0.2">
      <c r="B182" s="52"/>
      <c r="C182" s="52"/>
      <c r="D182" s="53"/>
      <c r="E182" s="53"/>
      <c r="F182" s="237"/>
      <c r="G182" s="141">
        <f t="shared" si="2"/>
        <v>0</v>
      </c>
      <c r="H182" s="98"/>
    </row>
    <row r="183" spans="2:8" hidden="1" outlineLevel="1" x14ac:dyDescent="0.2">
      <c r="B183" s="52"/>
      <c r="C183" s="52"/>
      <c r="D183" s="53"/>
      <c r="E183" s="53"/>
      <c r="F183" s="237"/>
      <c r="G183" s="141">
        <f t="shared" si="2"/>
        <v>0</v>
      </c>
      <c r="H183" s="98"/>
    </row>
    <row r="184" spans="2:8" hidden="1" outlineLevel="1" x14ac:dyDescent="0.2">
      <c r="B184" s="52"/>
      <c r="C184" s="52"/>
      <c r="D184" s="53"/>
      <c r="E184" s="53"/>
      <c r="F184" s="237"/>
      <c r="G184" s="141">
        <f t="shared" si="2"/>
        <v>0</v>
      </c>
      <c r="H184" s="98"/>
    </row>
    <row r="185" spans="2:8" hidden="1" outlineLevel="1" x14ac:dyDescent="0.2">
      <c r="B185" s="52"/>
      <c r="C185" s="52"/>
      <c r="D185" s="53"/>
      <c r="E185" s="53"/>
      <c r="F185" s="237"/>
      <c r="G185" s="141">
        <f t="shared" si="2"/>
        <v>0</v>
      </c>
      <c r="H185" s="98"/>
    </row>
    <row r="186" spans="2:8" hidden="1" outlineLevel="1" x14ac:dyDescent="0.2">
      <c r="B186" s="52"/>
      <c r="C186" s="52"/>
      <c r="D186" s="53"/>
      <c r="E186" s="53"/>
      <c r="F186" s="237"/>
      <c r="G186" s="141">
        <f t="shared" si="2"/>
        <v>0</v>
      </c>
      <c r="H186" s="98"/>
    </row>
    <row r="187" spans="2:8" hidden="1" outlineLevel="1" x14ac:dyDescent="0.2">
      <c r="B187" s="52"/>
      <c r="C187" s="52"/>
      <c r="D187" s="53"/>
      <c r="E187" s="53"/>
      <c r="F187" s="237"/>
      <c r="G187" s="141">
        <f t="shared" si="2"/>
        <v>0</v>
      </c>
      <c r="H187" s="98"/>
    </row>
    <row r="188" spans="2:8" hidden="1" outlineLevel="1" x14ac:dyDescent="0.2">
      <c r="B188" s="52"/>
      <c r="C188" s="52"/>
      <c r="D188" s="53"/>
      <c r="E188" s="53"/>
      <c r="F188" s="237"/>
      <c r="G188" s="141">
        <f t="shared" si="2"/>
        <v>0</v>
      </c>
      <c r="H188" s="98"/>
    </row>
    <row r="189" spans="2:8" hidden="1" outlineLevel="1" x14ac:dyDescent="0.2">
      <c r="B189" s="52"/>
      <c r="C189" s="52"/>
      <c r="D189" s="53"/>
      <c r="E189" s="53"/>
      <c r="F189" s="237"/>
      <c r="G189" s="141">
        <f t="shared" si="2"/>
        <v>0</v>
      </c>
      <c r="H189" s="98"/>
    </row>
    <row r="190" spans="2:8" hidden="1" outlineLevel="1" x14ac:dyDescent="0.2">
      <c r="B190" s="52"/>
      <c r="C190" s="52"/>
      <c r="D190" s="53"/>
      <c r="E190" s="53"/>
      <c r="F190" s="237"/>
      <c r="G190" s="141">
        <f t="shared" si="2"/>
        <v>0</v>
      </c>
      <c r="H190" s="98"/>
    </row>
    <row r="191" spans="2:8" hidden="1" outlineLevel="1" x14ac:dyDescent="0.2">
      <c r="B191" s="52"/>
      <c r="C191" s="52"/>
      <c r="D191" s="53"/>
      <c r="E191" s="53"/>
      <c r="F191" s="237"/>
      <c r="G191" s="141">
        <f t="shared" si="2"/>
        <v>0</v>
      </c>
      <c r="H191" s="98"/>
    </row>
    <row r="192" spans="2:8" hidden="1" outlineLevel="1" x14ac:dyDescent="0.2">
      <c r="B192" s="52"/>
      <c r="C192" s="52"/>
      <c r="D192" s="53"/>
      <c r="E192" s="53"/>
      <c r="F192" s="237"/>
      <c r="G192" s="141">
        <f t="shared" si="2"/>
        <v>0</v>
      </c>
      <c r="H192" s="98"/>
    </row>
    <row r="193" spans="2:8" hidden="1" outlineLevel="1" x14ac:dyDescent="0.2">
      <c r="B193" s="52"/>
      <c r="C193" s="52"/>
      <c r="D193" s="53"/>
      <c r="E193" s="53"/>
      <c r="F193" s="237"/>
      <c r="G193" s="141">
        <f t="shared" si="2"/>
        <v>0</v>
      </c>
      <c r="H193" s="98"/>
    </row>
    <row r="194" spans="2:8" hidden="1" outlineLevel="1" x14ac:dyDescent="0.2">
      <c r="B194" s="52"/>
      <c r="C194" s="52"/>
      <c r="D194" s="53"/>
      <c r="E194" s="53"/>
      <c r="F194" s="237"/>
      <c r="G194" s="141">
        <f t="shared" si="2"/>
        <v>0</v>
      </c>
      <c r="H194" s="98"/>
    </row>
    <row r="195" spans="2:8" hidden="1" outlineLevel="1" x14ac:dyDescent="0.2">
      <c r="B195" s="52"/>
      <c r="C195" s="52"/>
      <c r="D195" s="53"/>
      <c r="E195" s="53"/>
      <c r="F195" s="237"/>
      <c r="G195" s="141">
        <f t="shared" si="2"/>
        <v>0</v>
      </c>
      <c r="H195" s="98"/>
    </row>
    <row r="196" spans="2:8" hidden="1" outlineLevel="1" x14ac:dyDescent="0.2">
      <c r="B196" s="52"/>
      <c r="C196" s="52"/>
      <c r="D196" s="53"/>
      <c r="E196" s="53"/>
      <c r="F196" s="237"/>
      <c r="G196" s="141">
        <f t="shared" si="2"/>
        <v>0</v>
      </c>
      <c r="H196" s="98"/>
    </row>
    <row r="197" spans="2:8" hidden="1" outlineLevel="1" x14ac:dyDescent="0.2">
      <c r="B197" s="52"/>
      <c r="C197" s="52"/>
      <c r="D197" s="53"/>
      <c r="E197" s="53"/>
      <c r="F197" s="237"/>
      <c r="G197" s="141">
        <f t="shared" si="2"/>
        <v>0</v>
      </c>
      <c r="H197" s="98"/>
    </row>
    <row r="198" spans="2:8" hidden="1" outlineLevel="1" x14ac:dyDescent="0.2">
      <c r="B198" s="52"/>
      <c r="C198" s="52"/>
      <c r="D198" s="53"/>
      <c r="E198" s="53"/>
      <c r="F198" s="237"/>
      <c r="G198" s="141">
        <f t="shared" si="2"/>
        <v>0</v>
      </c>
      <c r="H198" s="98"/>
    </row>
    <row r="199" spans="2:8" hidden="1" outlineLevel="1" x14ac:dyDescent="0.2">
      <c r="B199" s="52"/>
      <c r="C199" s="52"/>
      <c r="D199" s="53"/>
      <c r="E199" s="53"/>
      <c r="F199" s="237"/>
      <c r="G199" s="141">
        <f t="shared" si="2"/>
        <v>0</v>
      </c>
      <c r="H199" s="98"/>
    </row>
    <row r="200" spans="2:8" hidden="1" outlineLevel="1" x14ac:dyDescent="0.2">
      <c r="B200" s="52"/>
      <c r="C200" s="52"/>
      <c r="D200" s="53"/>
      <c r="E200" s="53"/>
      <c r="F200" s="237"/>
      <c r="G200" s="141">
        <f t="shared" si="2"/>
        <v>0</v>
      </c>
      <c r="H200" s="98"/>
    </row>
    <row r="201" spans="2:8" hidden="1" outlineLevel="1" x14ac:dyDescent="0.2">
      <c r="B201" s="52"/>
      <c r="C201" s="52"/>
      <c r="D201" s="53"/>
      <c r="E201" s="53"/>
      <c r="F201" s="237"/>
      <c r="G201" s="141">
        <f t="shared" si="2"/>
        <v>0</v>
      </c>
      <c r="H201" s="98"/>
    </row>
    <row r="202" spans="2:8" hidden="1" outlineLevel="1" x14ac:dyDescent="0.2">
      <c r="B202" s="52"/>
      <c r="C202" s="52"/>
      <c r="D202" s="53"/>
      <c r="E202" s="53"/>
      <c r="F202" s="237"/>
      <c r="G202" s="141">
        <f t="shared" si="2"/>
        <v>0</v>
      </c>
      <c r="H202" s="98"/>
    </row>
    <row r="203" spans="2:8" hidden="1" outlineLevel="1" x14ac:dyDescent="0.2">
      <c r="B203" s="52"/>
      <c r="C203" s="52"/>
      <c r="D203" s="53"/>
      <c r="E203" s="53"/>
      <c r="F203" s="237"/>
      <c r="G203" s="141">
        <f t="shared" si="2"/>
        <v>0</v>
      </c>
      <c r="H203" s="98"/>
    </row>
    <row r="204" spans="2:8" hidden="1" outlineLevel="1" x14ac:dyDescent="0.2">
      <c r="B204" s="52"/>
      <c r="C204" s="52"/>
      <c r="D204" s="53"/>
      <c r="E204" s="53"/>
      <c r="F204" s="237"/>
      <c r="G204" s="141">
        <f t="shared" si="2"/>
        <v>0</v>
      </c>
      <c r="H204" s="98"/>
    </row>
    <row r="205" spans="2:8" hidden="1" outlineLevel="1" x14ac:dyDescent="0.2">
      <c r="B205" s="52"/>
      <c r="C205" s="52"/>
      <c r="D205" s="53"/>
      <c r="E205" s="53"/>
      <c r="F205" s="237"/>
      <c r="G205" s="141">
        <f t="shared" si="2"/>
        <v>0</v>
      </c>
      <c r="H205" s="98"/>
    </row>
    <row r="206" spans="2:8" hidden="1" outlineLevel="1" x14ac:dyDescent="0.2">
      <c r="B206" s="52"/>
      <c r="C206" s="52"/>
      <c r="D206" s="53"/>
      <c r="E206" s="53"/>
      <c r="F206" s="237"/>
      <c r="G206" s="141">
        <f t="shared" si="2"/>
        <v>0</v>
      </c>
      <c r="H206" s="98"/>
    </row>
    <row r="207" spans="2:8" hidden="1" outlineLevel="1" x14ac:dyDescent="0.2">
      <c r="B207" s="52"/>
      <c r="C207" s="52"/>
      <c r="D207" s="53"/>
      <c r="E207" s="53"/>
      <c r="F207" s="237"/>
      <c r="G207" s="141">
        <f t="shared" si="2"/>
        <v>0</v>
      </c>
      <c r="H207" s="98"/>
    </row>
    <row r="208" spans="2:8" hidden="1" outlineLevel="1" x14ac:dyDescent="0.2">
      <c r="B208" s="52"/>
      <c r="C208" s="52"/>
      <c r="D208" s="53"/>
      <c r="E208" s="53"/>
      <c r="F208" s="237"/>
      <c r="G208" s="141">
        <f t="shared" ref="G208:G271" si="3">+IF(D208*E208=0,F208*330000,D208*E208)</f>
        <v>0</v>
      </c>
      <c r="H208" s="98"/>
    </row>
    <row r="209" spans="2:8" hidden="1" outlineLevel="1" x14ac:dyDescent="0.2">
      <c r="B209" s="52"/>
      <c r="C209" s="52"/>
      <c r="D209" s="53"/>
      <c r="E209" s="53"/>
      <c r="F209" s="237"/>
      <c r="G209" s="141">
        <f t="shared" si="3"/>
        <v>0</v>
      </c>
      <c r="H209" s="98"/>
    </row>
    <row r="210" spans="2:8" hidden="1" outlineLevel="1" x14ac:dyDescent="0.2">
      <c r="B210" s="52"/>
      <c r="C210" s="52"/>
      <c r="D210" s="53"/>
      <c r="E210" s="53"/>
      <c r="F210" s="237"/>
      <c r="G210" s="141">
        <f t="shared" si="3"/>
        <v>0</v>
      </c>
      <c r="H210" s="98"/>
    </row>
    <row r="211" spans="2:8" hidden="1" outlineLevel="1" x14ac:dyDescent="0.2">
      <c r="B211" s="52"/>
      <c r="C211" s="52"/>
      <c r="D211" s="53"/>
      <c r="E211" s="53"/>
      <c r="F211" s="237"/>
      <c r="G211" s="141">
        <f t="shared" si="3"/>
        <v>0</v>
      </c>
      <c r="H211" s="98"/>
    </row>
    <row r="212" spans="2:8" hidden="1" outlineLevel="1" x14ac:dyDescent="0.2">
      <c r="B212" s="52"/>
      <c r="C212" s="52"/>
      <c r="D212" s="53"/>
      <c r="E212" s="53"/>
      <c r="F212" s="237"/>
      <c r="G212" s="141">
        <f t="shared" si="3"/>
        <v>0</v>
      </c>
      <c r="H212" s="98"/>
    </row>
    <row r="213" spans="2:8" hidden="1" outlineLevel="1" x14ac:dyDescent="0.2">
      <c r="B213" s="52"/>
      <c r="C213" s="52"/>
      <c r="D213" s="53"/>
      <c r="E213" s="53"/>
      <c r="F213" s="237"/>
      <c r="G213" s="141">
        <f t="shared" si="3"/>
        <v>0</v>
      </c>
      <c r="H213" s="98"/>
    </row>
    <row r="214" spans="2:8" hidden="1" outlineLevel="1" x14ac:dyDescent="0.2">
      <c r="B214" s="52"/>
      <c r="C214" s="52"/>
      <c r="D214" s="53"/>
      <c r="E214" s="53"/>
      <c r="F214" s="237"/>
      <c r="G214" s="141">
        <f t="shared" si="3"/>
        <v>0</v>
      </c>
      <c r="H214" s="98"/>
    </row>
    <row r="215" spans="2:8" hidden="1" outlineLevel="1" x14ac:dyDescent="0.2">
      <c r="B215" s="52"/>
      <c r="C215" s="52"/>
      <c r="D215" s="53"/>
      <c r="E215" s="53"/>
      <c r="F215" s="237"/>
      <c r="G215" s="141">
        <f t="shared" si="3"/>
        <v>0</v>
      </c>
      <c r="H215" s="98"/>
    </row>
    <row r="216" spans="2:8" hidden="1" outlineLevel="1" x14ac:dyDescent="0.2">
      <c r="B216" s="52"/>
      <c r="C216" s="52"/>
      <c r="D216" s="53"/>
      <c r="E216" s="53"/>
      <c r="F216" s="237"/>
      <c r="G216" s="141">
        <f t="shared" si="3"/>
        <v>0</v>
      </c>
      <c r="H216" s="98"/>
    </row>
    <row r="217" spans="2:8" hidden="1" outlineLevel="1" x14ac:dyDescent="0.2">
      <c r="B217" s="52"/>
      <c r="C217" s="52"/>
      <c r="D217" s="53"/>
      <c r="E217" s="53"/>
      <c r="F217" s="237"/>
      <c r="G217" s="141">
        <f t="shared" si="3"/>
        <v>0</v>
      </c>
      <c r="H217" s="98"/>
    </row>
    <row r="218" spans="2:8" hidden="1" outlineLevel="1" x14ac:dyDescent="0.2">
      <c r="B218" s="52"/>
      <c r="C218" s="52"/>
      <c r="D218" s="53"/>
      <c r="E218" s="53"/>
      <c r="F218" s="237"/>
      <c r="G218" s="141">
        <f t="shared" si="3"/>
        <v>0</v>
      </c>
      <c r="H218" s="98"/>
    </row>
    <row r="219" spans="2:8" hidden="1" outlineLevel="1" x14ac:dyDescent="0.2">
      <c r="B219" s="52"/>
      <c r="C219" s="52"/>
      <c r="D219" s="53"/>
      <c r="E219" s="53"/>
      <c r="F219" s="237"/>
      <c r="G219" s="141">
        <f t="shared" si="3"/>
        <v>0</v>
      </c>
      <c r="H219" s="98"/>
    </row>
    <row r="220" spans="2:8" hidden="1" outlineLevel="1" x14ac:dyDescent="0.2">
      <c r="B220" s="52"/>
      <c r="C220" s="52"/>
      <c r="D220" s="53"/>
      <c r="E220" s="53"/>
      <c r="F220" s="237"/>
      <c r="G220" s="141">
        <f t="shared" si="3"/>
        <v>0</v>
      </c>
      <c r="H220" s="98"/>
    </row>
    <row r="221" spans="2:8" hidden="1" outlineLevel="1" x14ac:dyDescent="0.2">
      <c r="B221" s="52"/>
      <c r="C221" s="52"/>
      <c r="D221" s="53"/>
      <c r="E221" s="53"/>
      <c r="F221" s="237"/>
      <c r="G221" s="141">
        <f t="shared" si="3"/>
        <v>0</v>
      </c>
      <c r="H221" s="98"/>
    </row>
    <row r="222" spans="2:8" hidden="1" outlineLevel="1" x14ac:dyDescent="0.2">
      <c r="B222" s="52"/>
      <c r="C222" s="52"/>
      <c r="D222" s="53"/>
      <c r="E222" s="53"/>
      <c r="F222" s="237"/>
      <c r="G222" s="141">
        <f t="shared" si="3"/>
        <v>0</v>
      </c>
      <c r="H222" s="98"/>
    </row>
    <row r="223" spans="2:8" hidden="1" outlineLevel="1" x14ac:dyDescent="0.2">
      <c r="B223" s="52"/>
      <c r="C223" s="52"/>
      <c r="D223" s="53"/>
      <c r="E223" s="53"/>
      <c r="F223" s="237"/>
      <c r="G223" s="141">
        <f t="shared" si="3"/>
        <v>0</v>
      </c>
      <c r="H223" s="98"/>
    </row>
    <row r="224" spans="2:8" hidden="1" outlineLevel="1" x14ac:dyDescent="0.2">
      <c r="B224" s="52"/>
      <c r="C224" s="52"/>
      <c r="D224" s="53"/>
      <c r="E224" s="53"/>
      <c r="F224" s="237"/>
      <c r="G224" s="141">
        <f t="shared" si="3"/>
        <v>0</v>
      </c>
      <c r="H224" s="98"/>
    </row>
    <row r="225" spans="2:8" hidden="1" outlineLevel="1" x14ac:dyDescent="0.2">
      <c r="B225" s="52"/>
      <c r="C225" s="52"/>
      <c r="D225" s="53"/>
      <c r="E225" s="53"/>
      <c r="F225" s="237"/>
      <c r="G225" s="141">
        <f t="shared" si="3"/>
        <v>0</v>
      </c>
      <c r="H225" s="98"/>
    </row>
    <row r="226" spans="2:8" hidden="1" outlineLevel="1" x14ac:dyDescent="0.2">
      <c r="B226" s="52"/>
      <c r="C226" s="52"/>
      <c r="D226" s="53"/>
      <c r="E226" s="53"/>
      <c r="F226" s="237"/>
      <c r="G226" s="141">
        <f t="shared" si="3"/>
        <v>0</v>
      </c>
      <c r="H226" s="98"/>
    </row>
    <row r="227" spans="2:8" hidden="1" outlineLevel="1" x14ac:dyDescent="0.2">
      <c r="B227" s="52"/>
      <c r="C227" s="52"/>
      <c r="D227" s="53"/>
      <c r="E227" s="53"/>
      <c r="F227" s="237"/>
      <c r="G227" s="141">
        <f t="shared" si="3"/>
        <v>0</v>
      </c>
      <c r="H227" s="98"/>
    </row>
    <row r="228" spans="2:8" hidden="1" outlineLevel="1" x14ac:dyDescent="0.2">
      <c r="B228" s="52"/>
      <c r="C228" s="52"/>
      <c r="D228" s="53"/>
      <c r="E228" s="53"/>
      <c r="F228" s="237"/>
      <c r="G228" s="141">
        <f t="shared" si="3"/>
        <v>0</v>
      </c>
      <c r="H228" s="98"/>
    </row>
    <row r="229" spans="2:8" hidden="1" outlineLevel="1" x14ac:dyDescent="0.2">
      <c r="B229" s="52"/>
      <c r="C229" s="52"/>
      <c r="D229" s="53"/>
      <c r="E229" s="53"/>
      <c r="F229" s="237"/>
      <c r="G229" s="141">
        <f t="shared" si="3"/>
        <v>0</v>
      </c>
      <c r="H229" s="98"/>
    </row>
    <row r="230" spans="2:8" hidden="1" outlineLevel="1" x14ac:dyDescent="0.2">
      <c r="B230" s="52"/>
      <c r="C230" s="52"/>
      <c r="D230" s="53"/>
      <c r="E230" s="53"/>
      <c r="F230" s="237"/>
      <c r="G230" s="141">
        <f t="shared" si="3"/>
        <v>0</v>
      </c>
      <c r="H230" s="98"/>
    </row>
    <row r="231" spans="2:8" hidden="1" outlineLevel="1" x14ac:dyDescent="0.2">
      <c r="B231" s="52"/>
      <c r="C231" s="52"/>
      <c r="D231" s="53"/>
      <c r="E231" s="53"/>
      <c r="F231" s="237"/>
      <c r="G231" s="141">
        <f t="shared" si="3"/>
        <v>0</v>
      </c>
      <c r="H231" s="98"/>
    </row>
    <row r="232" spans="2:8" hidden="1" outlineLevel="1" x14ac:dyDescent="0.2">
      <c r="B232" s="52"/>
      <c r="C232" s="52"/>
      <c r="D232" s="53"/>
      <c r="E232" s="53"/>
      <c r="F232" s="237"/>
      <c r="G232" s="141">
        <f t="shared" si="3"/>
        <v>0</v>
      </c>
      <c r="H232" s="98"/>
    </row>
    <row r="233" spans="2:8" hidden="1" outlineLevel="1" x14ac:dyDescent="0.2">
      <c r="B233" s="52"/>
      <c r="C233" s="52"/>
      <c r="D233" s="53"/>
      <c r="E233" s="53"/>
      <c r="F233" s="237"/>
      <c r="G233" s="141">
        <f t="shared" si="3"/>
        <v>0</v>
      </c>
      <c r="H233" s="98"/>
    </row>
    <row r="234" spans="2:8" hidden="1" outlineLevel="1" x14ac:dyDescent="0.2">
      <c r="B234" s="52"/>
      <c r="C234" s="52"/>
      <c r="D234" s="53"/>
      <c r="E234" s="53"/>
      <c r="F234" s="237"/>
      <c r="G234" s="141">
        <f t="shared" si="3"/>
        <v>0</v>
      </c>
      <c r="H234" s="98"/>
    </row>
    <row r="235" spans="2:8" hidden="1" outlineLevel="1" x14ac:dyDescent="0.2">
      <c r="B235" s="52"/>
      <c r="C235" s="52"/>
      <c r="D235" s="53"/>
      <c r="E235" s="53"/>
      <c r="F235" s="237"/>
      <c r="G235" s="141">
        <f t="shared" si="3"/>
        <v>0</v>
      </c>
      <c r="H235" s="98"/>
    </row>
    <row r="236" spans="2:8" hidden="1" outlineLevel="1" x14ac:dyDescent="0.2">
      <c r="B236" s="52"/>
      <c r="C236" s="52"/>
      <c r="D236" s="53"/>
      <c r="E236" s="53"/>
      <c r="F236" s="237"/>
      <c r="G236" s="141">
        <f t="shared" si="3"/>
        <v>0</v>
      </c>
      <c r="H236" s="98"/>
    </row>
    <row r="237" spans="2:8" hidden="1" outlineLevel="1" x14ac:dyDescent="0.2">
      <c r="B237" s="52"/>
      <c r="C237" s="52"/>
      <c r="D237" s="53"/>
      <c r="E237" s="53"/>
      <c r="F237" s="237"/>
      <c r="G237" s="141">
        <f t="shared" si="3"/>
        <v>0</v>
      </c>
      <c r="H237" s="98"/>
    </row>
    <row r="238" spans="2:8" hidden="1" outlineLevel="1" x14ac:dyDescent="0.2">
      <c r="B238" s="52"/>
      <c r="C238" s="52"/>
      <c r="D238" s="53"/>
      <c r="E238" s="53"/>
      <c r="F238" s="237"/>
      <c r="G238" s="141">
        <f t="shared" si="3"/>
        <v>0</v>
      </c>
      <c r="H238" s="98"/>
    </row>
    <row r="239" spans="2:8" hidden="1" outlineLevel="1" x14ac:dyDescent="0.2">
      <c r="B239" s="52"/>
      <c r="C239" s="52"/>
      <c r="D239" s="53"/>
      <c r="E239" s="53"/>
      <c r="F239" s="237"/>
      <c r="G239" s="141">
        <f t="shared" si="3"/>
        <v>0</v>
      </c>
      <c r="H239" s="98"/>
    </row>
    <row r="240" spans="2:8" hidden="1" outlineLevel="1" x14ac:dyDescent="0.2">
      <c r="B240" s="52"/>
      <c r="C240" s="52"/>
      <c r="D240" s="53"/>
      <c r="E240" s="53"/>
      <c r="F240" s="237"/>
      <c r="G240" s="141">
        <f t="shared" si="3"/>
        <v>0</v>
      </c>
      <c r="H240" s="98"/>
    </row>
    <row r="241" spans="2:8" hidden="1" outlineLevel="1" x14ac:dyDescent="0.2">
      <c r="B241" s="52"/>
      <c r="C241" s="52"/>
      <c r="D241" s="53"/>
      <c r="E241" s="53"/>
      <c r="F241" s="237"/>
      <c r="G241" s="141">
        <f t="shared" si="3"/>
        <v>0</v>
      </c>
      <c r="H241" s="98"/>
    </row>
    <row r="242" spans="2:8" hidden="1" outlineLevel="1" x14ac:dyDescent="0.2">
      <c r="B242" s="52"/>
      <c r="C242" s="52"/>
      <c r="D242" s="53"/>
      <c r="E242" s="53"/>
      <c r="F242" s="237"/>
      <c r="G242" s="141">
        <f t="shared" si="3"/>
        <v>0</v>
      </c>
      <c r="H242" s="98"/>
    </row>
    <row r="243" spans="2:8" hidden="1" outlineLevel="1" x14ac:dyDescent="0.2">
      <c r="B243" s="52"/>
      <c r="C243" s="52"/>
      <c r="D243" s="53"/>
      <c r="E243" s="53"/>
      <c r="F243" s="237"/>
      <c r="G243" s="141">
        <f t="shared" si="3"/>
        <v>0</v>
      </c>
      <c r="H243" s="98"/>
    </row>
    <row r="244" spans="2:8" hidden="1" outlineLevel="1" x14ac:dyDescent="0.2">
      <c r="B244" s="52"/>
      <c r="C244" s="52"/>
      <c r="D244" s="53"/>
      <c r="E244" s="53"/>
      <c r="F244" s="237"/>
      <c r="G244" s="141">
        <f t="shared" si="3"/>
        <v>0</v>
      </c>
      <c r="H244" s="98"/>
    </row>
    <row r="245" spans="2:8" hidden="1" outlineLevel="1" x14ac:dyDescent="0.2">
      <c r="B245" s="52"/>
      <c r="C245" s="52"/>
      <c r="D245" s="53"/>
      <c r="E245" s="53"/>
      <c r="F245" s="237"/>
      <c r="G245" s="141">
        <f t="shared" si="3"/>
        <v>0</v>
      </c>
      <c r="H245" s="98"/>
    </row>
    <row r="246" spans="2:8" hidden="1" outlineLevel="1" x14ac:dyDescent="0.2">
      <c r="B246" s="52"/>
      <c r="C246" s="52"/>
      <c r="D246" s="53"/>
      <c r="E246" s="53"/>
      <c r="F246" s="237"/>
      <c r="G246" s="141">
        <f t="shared" si="3"/>
        <v>0</v>
      </c>
      <c r="H246" s="98"/>
    </row>
    <row r="247" spans="2:8" hidden="1" outlineLevel="1" x14ac:dyDescent="0.2">
      <c r="B247" s="52"/>
      <c r="C247" s="52"/>
      <c r="D247" s="53"/>
      <c r="E247" s="53"/>
      <c r="F247" s="237"/>
      <c r="G247" s="141">
        <f t="shared" si="3"/>
        <v>0</v>
      </c>
      <c r="H247" s="98"/>
    </row>
    <row r="248" spans="2:8" hidden="1" outlineLevel="1" x14ac:dyDescent="0.2">
      <c r="B248" s="52"/>
      <c r="C248" s="52"/>
      <c r="D248" s="53"/>
      <c r="E248" s="53"/>
      <c r="F248" s="237"/>
      <c r="G248" s="141">
        <f t="shared" si="3"/>
        <v>0</v>
      </c>
      <c r="H248" s="98"/>
    </row>
    <row r="249" spans="2:8" hidden="1" outlineLevel="1" x14ac:dyDescent="0.2">
      <c r="B249" s="52"/>
      <c r="C249" s="52"/>
      <c r="D249" s="53"/>
      <c r="E249" s="53"/>
      <c r="F249" s="237"/>
      <c r="G249" s="141">
        <f t="shared" si="3"/>
        <v>0</v>
      </c>
      <c r="H249" s="98"/>
    </row>
    <row r="250" spans="2:8" hidden="1" outlineLevel="1" x14ac:dyDescent="0.2">
      <c r="B250" s="52"/>
      <c r="C250" s="52"/>
      <c r="D250" s="53"/>
      <c r="E250" s="53"/>
      <c r="F250" s="237"/>
      <c r="G250" s="141">
        <f t="shared" si="3"/>
        <v>0</v>
      </c>
      <c r="H250" s="98"/>
    </row>
    <row r="251" spans="2:8" hidden="1" outlineLevel="1" x14ac:dyDescent="0.2">
      <c r="B251" s="52"/>
      <c r="C251" s="52"/>
      <c r="D251" s="53"/>
      <c r="E251" s="53"/>
      <c r="F251" s="237"/>
      <c r="G251" s="141">
        <f t="shared" si="3"/>
        <v>0</v>
      </c>
      <c r="H251" s="98"/>
    </row>
    <row r="252" spans="2:8" hidden="1" outlineLevel="1" x14ac:dyDescent="0.2">
      <c r="B252" s="52"/>
      <c r="C252" s="52"/>
      <c r="D252" s="53"/>
      <c r="E252" s="53"/>
      <c r="F252" s="237"/>
      <c r="G252" s="141">
        <f t="shared" si="3"/>
        <v>0</v>
      </c>
      <c r="H252" s="98"/>
    </row>
    <row r="253" spans="2:8" hidden="1" outlineLevel="1" x14ac:dyDescent="0.2">
      <c r="B253" s="52"/>
      <c r="C253" s="52"/>
      <c r="D253" s="53"/>
      <c r="E253" s="53"/>
      <c r="F253" s="237"/>
      <c r="G253" s="141">
        <f t="shared" si="3"/>
        <v>0</v>
      </c>
      <c r="H253" s="98"/>
    </row>
    <row r="254" spans="2:8" hidden="1" outlineLevel="1" x14ac:dyDescent="0.2">
      <c r="B254" s="52"/>
      <c r="C254" s="52"/>
      <c r="D254" s="53"/>
      <c r="E254" s="53"/>
      <c r="F254" s="237"/>
      <c r="G254" s="141">
        <f t="shared" si="3"/>
        <v>0</v>
      </c>
      <c r="H254" s="98"/>
    </row>
    <row r="255" spans="2:8" hidden="1" outlineLevel="1" x14ac:dyDescent="0.2">
      <c r="B255" s="52"/>
      <c r="C255" s="52"/>
      <c r="D255" s="53"/>
      <c r="E255" s="53"/>
      <c r="F255" s="237"/>
      <c r="G255" s="141">
        <f t="shared" si="3"/>
        <v>0</v>
      </c>
      <c r="H255" s="98"/>
    </row>
    <row r="256" spans="2:8" hidden="1" outlineLevel="1" x14ac:dyDescent="0.2">
      <c r="B256" s="52"/>
      <c r="C256" s="52"/>
      <c r="D256" s="53"/>
      <c r="E256" s="53"/>
      <c r="F256" s="237"/>
      <c r="G256" s="141">
        <f t="shared" si="3"/>
        <v>0</v>
      </c>
      <c r="H256" s="98"/>
    </row>
    <row r="257" spans="2:8" hidden="1" outlineLevel="1" x14ac:dyDescent="0.2">
      <c r="B257" s="52"/>
      <c r="C257" s="52"/>
      <c r="D257" s="53"/>
      <c r="E257" s="53"/>
      <c r="F257" s="237"/>
      <c r="G257" s="141">
        <f t="shared" si="3"/>
        <v>0</v>
      </c>
      <c r="H257" s="98"/>
    </row>
    <row r="258" spans="2:8" hidden="1" outlineLevel="1" x14ac:dyDescent="0.2">
      <c r="B258" s="52"/>
      <c r="C258" s="52"/>
      <c r="D258" s="53"/>
      <c r="E258" s="53"/>
      <c r="F258" s="237"/>
      <c r="G258" s="141">
        <f t="shared" si="3"/>
        <v>0</v>
      </c>
      <c r="H258" s="98"/>
    </row>
    <row r="259" spans="2:8" hidden="1" outlineLevel="1" x14ac:dyDescent="0.2">
      <c r="B259" s="52"/>
      <c r="C259" s="52"/>
      <c r="D259" s="53"/>
      <c r="E259" s="53"/>
      <c r="F259" s="237"/>
      <c r="G259" s="141">
        <f t="shared" si="3"/>
        <v>0</v>
      </c>
      <c r="H259" s="98"/>
    </row>
    <row r="260" spans="2:8" hidden="1" outlineLevel="1" x14ac:dyDescent="0.2">
      <c r="B260" s="52"/>
      <c r="C260" s="52"/>
      <c r="D260" s="53"/>
      <c r="E260" s="53"/>
      <c r="F260" s="237"/>
      <c r="G260" s="141">
        <f t="shared" si="3"/>
        <v>0</v>
      </c>
      <c r="H260" s="98"/>
    </row>
    <row r="261" spans="2:8" hidden="1" outlineLevel="1" x14ac:dyDescent="0.2">
      <c r="B261" s="52"/>
      <c r="C261" s="52"/>
      <c r="D261" s="53"/>
      <c r="E261" s="53"/>
      <c r="F261" s="237"/>
      <c r="G261" s="141">
        <f t="shared" si="3"/>
        <v>0</v>
      </c>
      <c r="H261" s="98"/>
    </row>
    <row r="262" spans="2:8" hidden="1" outlineLevel="1" x14ac:dyDescent="0.2">
      <c r="B262" s="52"/>
      <c r="C262" s="52"/>
      <c r="D262" s="53"/>
      <c r="E262" s="53"/>
      <c r="F262" s="237"/>
      <c r="G262" s="141">
        <f t="shared" si="3"/>
        <v>0</v>
      </c>
      <c r="H262" s="98"/>
    </row>
    <row r="263" spans="2:8" hidden="1" outlineLevel="1" x14ac:dyDescent="0.2">
      <c r="B263" s="52"/>
      <c r="C263" s="52"/>
      <c r="D263" s="53"/>
      <c r="E263" s="53"/>
      <c r="F263" s="237"/>
      <c r="G263" s="141">
        <f t="shared" si="3"/>
        <v>0</v>
      </c>
      <c r="H263" s="98"/>
    </row>
    <row r="264" spans="2:8" hidden="1" outlineLevel="1" x14ac:dyDescent="0.2">
      <c r="B264" s="52"/>
      <c r="C264" s="52"/>
      <c r="D264" s="53"/>
      <c r="E264" s="53"/>
      <c r="F264" s="237"/>
      <c r="G264" s="141">
        <f t="shared" si="3"/>
        <v>0</v>
      </c>
      <c r="H264" s="98"/>
    </row>
    <row r="265" spans="2:8" hidden="1" outlineLevel="1" x14ac:dyDescent="0.2">
      <c r="B265" s="52"/>
      <c r="C265" s="52"/>
      <c r="D265" s="53"/>
      <c r="E265" s="53"/>
      <c r="F265" s="237"/>
      <c r="G265" s="141">
        <f t="shared" si="3"/>
        <v>0</v>
      </c>
      <c r="H265" s="98"/>
    </row>
    <row r="266" spans="2:8" hidden="1" outlineLevel="1" x14ac:dyDescent="0.2">
      <c r="B266" s="52"/>
      <c r="C266" s="52"/>
      <c r="D266" s="53"/>
      <c r="E266" s="53"/>
      <c r="F266" s="237"/>
      <c r="G266" s="141">
        <f t="shared" si="3"/>
        <v>0</v>
      </c>
      <c r="H266" s="98"/>
    </row>
    <row r="267" spans="2:8" hidden="1" outlineLevel="1" x14ac:dyDescent="0.2">
      <c r="B267" s="52"/>
      <c r="C267" s="52"/>
      <c r="D267" s="53"/>
      <c r="E267" s="53"/>
      <c r="F267" s="237"/>
      <c r="G267" s="141">
        <f t="shared" si="3"/>
        <v>0</v>
      </c>
      <c r="H267" s="98"/>
    </row>
    <row r="268" spans="2:8" hidden="1" outlineLevel="1" x14ac:dyDescent="0.2">
      <c r="B268" s="52"/>
      <c r="C268" s="52"/>
      <c r="D268" s="53"/>
      <c r="E268" s="53"/>
      <c r="F268" s="237"/>
      <c r="G268" s="141">
        <f t="shared" si="3"/>
        <v>0</v>
      </c>
      <c r="H268" s="98"/>
    </row>
    <row r="269" spans="2:8" hidden="1" outlineLevel="1" x14ac:dyDescent="0.2">
      <c r="B269" s="52"/>
      <c r="C269" s="52"/>
      <c r="D269" s="53"/>
      <c r="E269" s="53"/>
      <c r="F269" s="237"/>
      <c r="G269" s="141">
        <f t="shared" si="3"/>
        <v>0</v>
      </c>
      <c r="H269" s="98"/>
    </row>
    <row r="270" spans="2:8" hidden="1" outlineLevel="1" x14ac:dyDescent="0.2">
      <c r="B270" s="52"/>
      <c r="C270" s="52"/>
      <c r="D270" s="53"/>
      <c r="E270" s="53"/>
      <c r="F270" s="237"/>
      <c r="G270" s="141">
        <f t="shared" si="3"/>
        <v>0</v>
      </c>
      <c r="H270" s="98"/>
    </row>
    <row r="271" spans="2:8" hidden="1" outlineLevel="1" x14ac:dyDescent="0.2">
      <c r="B271" s="52"/>
      <c r="C271" s="52"/>
      <c r="D271" s="53"/>
      <c r="E271" s="53"/>
      <c r="F271" s="237"/>
      <c r="G271" s="141">
        <f t="shared" si="3"/>
        <v>0</v>
      </c>
      <c r="H271" s="98"/>
    </row>
    <row r="272" spans="2:8" hidden="1" outlineLevel="1" x14ac:dyDescent="0.2">
      <c r="B272" s="52"/>
      <c r="C272" s="52"/>
      <c r="D272" s="53"/>
      <c r="E272" s="53"/>
      <c r="F272" s="237"/>
      <c r="G272" s="141">
        <f t="shared" ref="G272:G335" si="4">+IF(D272*E272=0,F272*330000,D272*E272)</f>
        <v>0</v>
      </c>
      <c r="H272" s="98"/>
    </row>
    <row r="273" spans="2:8" hidden="1" outlineLevel="1" x14ac:dyDescent="0.2">
      <c r="B273" s="52"/>
      <c r="C273" s="52"/>
      <c r="D273" s="53"/>
      <c r="E273" s="53"/>
      <c r="F273" s="237"/>
      <c r="G273" s="141">
        <f t="shared" si="4"/>
        <v>0</v>
      </c>
      <c r="H273" s="98"/>
    </row>
    <row r="274" spans="2:8" hidden="1" outlineLevel="1" x14ac:dyDescent="0.2">
      <c r="B274" s="52"/>
      <c r="C274" s="52"/>
      <c r="D274" s="53"/>
      <c r="E274" s="53"/>
      <c r="F274" s="237"/>
      <c r="G274" s="141">
        <f t="shared" si="4"/>
        <v>0</v>
      </c>
      <c r="H274" s="98"/>
    </row>
    <row r="275" spans="2:8" hidden="1" outlineLevel="1" x14ac:dyDescent="0.2">
      <c r="B275" s="52"/>
      <c r="C275" s="52"/>
      <c r="D275" s="53"/>
      <c r="E275" s="53"/>
      <c r="F275" s="237"/>
      <c r="G275" s="141">
        <f t="shared" si="4"/>
        <v>0</v>
      </c>
      <c r="H275" s="98"/>
    </row>
    <row r="276" spans="2:8" hidden="1" outlineLevel="1" x14ac:dyDescent="0.2">
      <c r="B276" s="52"/>
      <c r="C276" s="52"/>
      <c r="D276" s="53"/>
      <c r="E276" s="53"/>
      <c r="F276" s="237"/>
      <c r="G276" s="141">
        <f t="shared" si="4"/>
        <v>0</v>
      </c>
      <c r="H276" s="98"/>
    </row>
    <row r="277" spans="2:8" hidden="1" outlineLevel="1" x14ac:dyDescent="0.2">
      <c r="B277" s="52"/>
      <c r="C277" s="52"/>
      <c r="D277" s="53"/>
      <c r="E277" s="53"/>
      <c r="F277" s="237"/>
      <c r="G277" s="141">
        <f t="shared" si="4"/>
        <v>0</v>
      </c>
      <c r="H277" s="98"/>
    </row>
    <row r="278" spans="2:8" hidden="1" outlineLevel="1" x14ac:dyDescent="0.2">
      <c r="B278" s="52"/>
      <c r="C278" s="52"/>
      <c r="D278" s="53"/>
      <c r="E278" s="53"/>
      <c r="F278" s="237"/>
      <c r="G278" s="141">
        <f t="shared" si="4"/>
        <v>0</v>
      </c>
      <c r="H278" s="98"/>
    </row>
    <row r="279" spans="2:8" hidden="1" outlineLevel="1" x14ac:dyDescent="0.2">
      <c r="B279" s="52"/>
      <c r="C279" s="52"/>
      <c r="D279" s="53"/>
      <c r="E279" s="53"/>
      <c r="F279" s="237"/>
      <c r="G279" s="141">
        <f t="shared" si="4"/>
        <v>0</v>
      </c>
      <c r="H279" s="98"/>
    </row>
    <row r="280" spans="2:8" hidden="1" outlineLevel="1" x14ac:dyDescent="0.2">
      <c r="B280" s="52"/>
      <c r="C280" s="52"/>
      <c r="D280" s="53"/>
      <c r="E280" s="53"/>
      <c r="F280" s="237"/>
      <c r="G280" s="141">
        <f t="shared" si="4"/>
        <v>0</v>
      </c>
      <c r="H280" s="98"/>
    </row>
    <row r="281" spans="2:8" hidden="1" outlineLevel="1" x14ac:dyDescent="0.2">
      <c r="B281" s="52"/>
      <c r="C281" s="52"/>
      <c r="D281" s="53"/>
      <c r="E281" s="53"/>
      <c r="F281" s="237"/>
      <c r="G281" s="141">
        <f t="shared" si="4"/>
        <v>0</v>
      </c>
      <c r="H281" s="98"/>
    </row>
    <row r="282" spans="2:8" hidden="1" outlineLevel="1" x14ac:dyDescent="0.2">
      <c r="B282" s="52"/>
      <c r="C282" s="52"/>
      <c r="D282" s="53"/>
      <c r="E282" s="53"/>
      <c r="F282" s="237"/>
      <c r="G282" s="141">
        <f t="shared" si="4"/>
        <v>0</v>
      </c>
      <c r="H282" s="98"/>
    </row>
    <row r="283" spans="2:8" hidden="1" outlineLevel="1" x14ac:dyDescent="0.2">
      <c r="B283" s="52"/>
      <c r="C283" s="52"/>
      <c r="D283" s="53"/>
      <c r="E283" s="53"/>
      <c r="F283" s="237"/>
      <c r="G283" s="141">
        <f t="shared" si="4"/>
        <v>0</v>
      </c>
      <c r="H283" s="98"/>
    </row>
    <row r="284" spans="2:8" hidden="1" outlineLevel="1" x14ac:dyDescent="0.2">
      <c r="B284" s="52"/>
      <c r="C284" s="52"/>
      <c r="D284" s="53"/>
      <c r="E284" s="53"/>
      <c r="F284" s="237"/>
      <c r="G284" s="141">
        <f t="shared" si="4"/>
        <v>0</v>
      </c>
      <c r="H284" s="98"/>
    </row>
    <row r="285" spans="2:8" hidden="1" outlineLevel="1" x14ac:dyDescent="0.2">
      <c r="B285" s="52"/>
      <c r="C285" s="52"/>
      <c r="D285" s="53"/>
      <c r="E285" s="53"/>
      <c r="F285" s="237"/>
      <c r="G285" s="141">
        <f t="shared" si="4"/>
        <v>0</v>
      </c>
      <c r="H285" s="98"/>
    </row>
    <row r="286" spans="2:8" hidden="1" outlineLevel="1" x14ac:dyDescent="0.2">
      <c r="B286" s="52"/>
      <c r="C286" s="52"/>
      <c r="D286" s="53"/>
      <c r="E286" s="53"/>
      <c r="F286" s="237"/>
      <c r="G286" s="141">
        <f t="shared" si="4"/>
        <v>0</v>
      </c>
      <c r="H286" s="98"/>
    </row>
    <row r="287" spans="2:8" hidden="1" outlineLevel="1" x14ac:dyDescent="0.2">
      <c r="B287" s="52"/>
      <c r="C287" s="52"/>
      <c r="D287" s="53"/>
      <c r="E287" s="53"/>
      <c r="F287" s="237"/>
      <c r="G287" s="141">
        <f t="shared" si="4"/>
        <v>0</v>
      </c>
      <c r="H287" s="98"/>
    </row>
    <row r="288" spans="2:8" hidden="1" outlineLevel="1" x14ac:dyDescent="0.2">
      <c r="B288" s="52"/>
      <c r="C288" s="52"/>
      <c r="D288" s="53"/>
      <c r="E288" s="53"/>
      <c r="F288" s="237"/>
      <c r="G288" s="141">
        <f t="shared" si="4"/>
        <v>0</v>
      </c>
      <c r="H288" s="98"/>
    </row>
    <row r="289" spans="2:8" hidden="1" outlineLevel="1" x14ac:dyDescent="0.2">
      <c r="B289" s="52"/>
      <c r="C289" s="52"/>
      <c r="D289" s="53"/>
      <c r="E289" s="53"/>
      <c r="F289" s="237"/>
      <c r="G289" s="141">
        <f t="shared" si="4"/>
        <v>0</v>
      </c>
      <c r="H289" s="98"/>
    </row>
    <row r="290" spans="2:8" hidden="1" outlineLevel="1" x14ac:dyDescent="0.2">
      <c r="B290" s="52"/>
      <c r="C290" s="52"/>
      <c r="D290" s="53"/>
      <c r="E290" s="53"/>
      <c r="F290" s="237"/>
      <c r="G290" s="141">
        <f t="shared" si="4"/>
        <v>0</v>
      </c>
      <c r="H290" s="98"/>
    </row>
    <row r="291" spans="2:8" hidden="1" outlineLevel="1" x14ac:dyDescent="0.2">
      <c r="B291" s="52"/>
      <c r="C291" s="52"/>
      <c r="D291" s="53"/>
      <c r="E291" s="53"/>
      <c r="F291" s="237"/>
      <c r="G291" s="141">
        <f t="shared" si="4"/>
        <v>0</v>
      </c>
      <c r="H291" s="98"/>
    </row>
    <row r="292" spans="2:8" hidden="1" outlineLevel="1" x14ac:dyDescent="0.2">
      <c r="B292" s="52"/>
      <c r="C292" s="52"/>
      <c r="D292" s="53"/>
      <c r="E292" s="53"/>
      <c r="F292" s="237"/>
      <c r="G292" s="141">
        <f t="shared" si="4"/>
        <v>0</v>
      </c>
      <c r="H292" s="98"/>
    </row>
    <row r="293" spans="2:8" hidden="1" outlineLevel="1" x14ac:dyDescent="0.2">
      <c r="B293" s="52"/>
      <c r="C293" s="52"/>
      <c r="D293" s="53"/>
      <c r="E293" s="53"/>
      <c r="F293" s="237"/>
      <c r="G293" s="141">
        <f t="shared" si="4"/>
        <v>0</v>
      </c>
      <c r="H293" s="98"/>
    </row>
    <row r="294" spans="2:8" hidden="1" outlineLevel="1" x14ac:dyDescent="0.2">
      <c r="B294" s="52"/>
      <c r="C294" s="52"/>
      <c r="D294" s="53"/>
      <c r="E294" s="53"/>
      <c r="F294" s="237"/>
      <c r="G294" s="141">
        <f t="shared" si="4"/>
        <v>0</v>
      </c>
      <c r="H294" s="98"/>
    </row>
    <row r="295" spans="2:8" hidden="1" outlineLevel="1" x14ac:dyDescent="0.2">
      <c r="B295" s="52"/>
      <c r="C295" s="52"/>
      <c r="D295" s="53"/>
      <c r="E295" s="53"/>
      <c r="F295" s="237"/>
      <c r="G295" s="141">
        <f t="shared" si="4"/>
        <v>0</v>
      </c>
      <c r="H295" s="98"/>
    </row>
    <row r="296" spans="2:8" hidden="1" outlineLevel="1" x14ac:dyDescent="0.2">
      <c r="B296" s="52"/>
      <c r="C296" s="52"/>
      <c r="D296" s="53"/>
      <c r="E296" s="53"/>
      <c r="F296" s="237"/>
      <c r="G296" s="141">
        <f t="shared" si="4"/>
        <v>0</v>
      </c>
      <c r="H296" s="98"/>
    </row>
    <row r="297" spans="2:8" hidden="1" outlineLevel="1" x14ac:dyDescent="0.2">
      <c r="B297" s="52"/>
      <c r="C297" s="52"/>
      <c r="D297" s="53"/>
      <c r="E297" s="53"/>
      <c r="F297" s="237"/>
      <c r="G297" s="141">
        <f t="shared" si="4"/>
        <v>0</v>
      </c>
      <c r="H297" s="98"/>
    </row>
    <row r="298" spans="2:8" hidden="1" outlineLevel="1" x14ac:dyDescent="0.2">
      <c r="B298" s="52"/>
      <c r="C298" s="52"/>
      <c r="D298" s="53"/>
      <c r="E298" s="53"/>
      <c r="F298" s="237"/>
      <c r="G298" s="141">
        <f t="shared" si="4"/>
        <v>0</v>
      </c>
      <c r="H298" s="98"/>
    </row>
    <row r="299" spans="2:8" hidden="1" outlineLevel="1" x14ac:dyDescent="0.2">
      <c r="B299" s="52"/>
      <c r="C299" s="52"/>
      <c r="D299" s="53"/>
      <c r="E299" s="53"/>
      <c r="F299" s="237"/>
      <c r="G299" s="141">
        <f t="shared" si="4"/>
        <v>0</v>
      </c>
      <c r="H299" s="98"/>
    </row>
    <row r="300" spans="2:8" hidden="1" outlineLevel="1" x14ac:dyDescent="0.2">
      <c r="B300" s="52"/>
      <c r="C300" s="52"/>
      <c r="D300" s="53"/>
      <c r="E300" s="53"/>
      <c r="F300" s="237"/>
      <c r="G300" s="141">
        <f t="shared" si="4"/>
        <v>0</v>
      </c>
      <c r="H300" s="98"/>
    </row>
    <row r="301" spans="2:8" hidden="1" outlineLevel="1" x14ac:dyDescent="0.2">
      <c r="B301" s="52"/>
      <c r="C301" s="52"/>
      <c r="D301" s="53"/>
      <c r="E301" s="53"/>
      <c r="F301" s="237"/>
      <c r="G301" s="141">
        <f t="shared" si="4"/>
        <v>0</v>
      </c>
      <c r="H301" s="98"/>
    </row>
    <row r="302" spans="2:8" hidden="1" outlineLevel="1" x14ac:dyDescent="0.2">
      <c r="B302" s="52"/>
      <c r="C302" s="52"/>
      <c r="D302" s="53"/>
      <c r="E302" s="53"/>
      <c r="F302" s="237"/>
      <c r="G302" s="141">
        <f t="shared" si="4"/>
        <v>0</v>
      </c>
      <c r="H302" s="98"/>
    </row>
    <row r="303" spans="2:8" hidden="1" outlineLevel="1" x14ac:dyDescent="0.2">
      <c r="B303" s="52"/>
      <c r="C303" s="52"/>
      <c r="D303" s="53"/>
      <c r="E303" s="53"/>
      <c r="F303" s="237"/>
      <c r="G303" s="141">
        <f t="shared" si="4"/>
        <v>0</v>
      </c>
      <c r="H303" s="98"/>
    </row>
    <row r="304" spans="2:8" hidden="1" outlineLevel="1" x14ac:dyDescent="0.2">
      <c r="B304" s="52"/>
      <c r="C304" s="52"/>
      <c r="D304" s="53"/>
      <c r="E304" s="53"/>
      <c r="F304" s="237"/>
      <c r="G304" s="141">
        <f t="shared" si="4"/>
        <v>0</v>
      </c>
      <c r="H304" s="98"/>
    </row>
    <row r="305" spans="2:8" hidden="1" outlineLevel="1" x14ac:dyDescent="0.2">
      <c r="B305" s="52"/>
      <c r="C305" s="52"/>
      <c r="D305" s="53"/>
      <c r="E305" s="53"/>
      <c r="F305" s="237"/>
      <c r="G305" s="141">
        <f t="shared" si="4"/>
        <v>0</v>
      </c>
      <c r="H305" s="98"/>
    </row>
    <row r="306" spans="2:8" hidden="1" outlineLevel="1" x14ac:dyDescent="0.2">
      <c r="B306" s="52"/>
      <c r="C306" s="52"/>
      <c r="D306" s="53"/>
      <c r="E306" s="53"/>
      <c r="F306" s="237"/>
      <c r="G306" s="141">
        <f t="shared" si="4"/>
        <v>0</v>
      </c>
      <c r="H306" s="98"/>
    </row>
    <row r="307" spans="2:8" hidden="1" outlineLevel="1" x14ac:dyDescent="0.2">
      <c r="B307" s="52"/>
      <c r="C307" s="52"/>
      <c r="D307" s="53"/>
      <c r="E307" s="53"/>
      <c r="F307" s="237"/>
      <c r="G307" s="141">
        <f t="shared" si="4"/>
        <v>0</v>
      </c>
      <c r="H307" s="98"/>
    </row>
    <row r="308" spans="2:8" hidden="1" outlineLevel="1" x14ac:dyDescent="0.2">
      <c r="B308" s="52"/>
      <c r="C308" s="52"/>
      <c r="D308" s="53"/>
      <c r="E308" s="53"/>
      <c r="F308" s="237"/>
      <c r="G308" s="141">
        <f t="shared" si="4"/>
        <v>0</v>
      </c>
      <c r="H308" s="98"/>
    </row>
    <row r="309" spans="2:8" hidden="1" outlineLevel="1" x14ac:dyDescent="0.2">
      <c r="B309" s="52"/>
      <c r="C309" s="52"/>
      <c r="D309" s="53"/>
      <c r="E309" s="53"/>
      <c r="F309" s="237"/>
      <c r="G309" s="141">
        <f t="shared" si="4"/>
        <v>0</v>
      </c>
      <c r="H309" s="98"/>
    </row>
    <row r="310" spans="2:8" hidden="1" outlineLevel="1" x14ac:dyDescent="0.2">
      <c r="B310" s="52"/>
      <c r="C310" s="52"/>
      <c r="D310" s="53"/>
      <c r="E310" s="53"/>
      <c r="F310" s="237"/>
      <c r="G310" s="141">
        <f t="shared" si="4"/>
        <v>0</v>
      </c>
      <c r="H310" s="98"/>
    </row>
    <row r="311" spans="2:8" hidden="1" outlineLevel="1" x14ac:dyDescent="0.2">
      <c r="B311" s="52"/>
      <c r="C311" s="52"/>
      <c r="D311" s="53"/>
      <c r="E311" s="53"/>
      <c r="F311" s="237"/>
      <c r="G311" s="141">
        <f t="shared" si="4"/>
        <v>0</v>
      </c>
      <c r="H311" s="98"/>
    </row>
    <row r="312" spans="2:8" hidden="1" outlineLevel="1" x14ac:dyDescent="0.2">
      <c r="B312" s="52"/>
      <c r="C312" s="52"/>
      <c r="D312" s="53"/>
      <c r="E312" s="53"/>
      <c r="F312" s="237"/>
      <c r="G312" s="141">
        <f t="shared" si="4"/>
        <v>0</v>
      </c>
      <c r="H312" s="98"/>
    </row>
    <row r="313" spans="2:8" hidden="1" outlineLevel="1" x14ac:dyDescent="0.2">
      <c r="B313" s="52"/>
      <c r="C313" s="52"/>
      <c r="D313" s="53"/>
      <c r="E313" s="53"/>
      <c r="F313" s="237"/>
      <c r="G313" s="141">
        <f t="shared" si="4"/>
        <v>0</v>
      </c>
      <c r="H313" s="98"/>
    </row>
    <row r="314" spans="2:8" hidden="1" outlineLevel="1" x14ac:dyDescent="0.2">
      <c r="B314" s="52"/>
      <c r="C314" s="52"/>
      <c r="D314" s="53"/>
      <c r="E314" s="53"/>
      <c r="F314" s="237"/>
      <c r="G314" s="141">
        <f t="shared" si="4"/>
        <v>0</v>
      </c>
      <c r="H314" s="98"/>
    </row>
    <row r="315" spans="2:8" hidden="1" outlineLevel="1" x14ac:dyDescent="0.2">
      <c r="B315" s="52"/>
      <c r="C315" s="52"/>
      <c r="D315" s="53"/>
      <c r="E315" s="53"/>
      <c r="F315" s="237"/>
      <c r="G315" s="141">
        <f t="shared" si="4"/>
        <v>0</v>
      </c>
      <c r="H315" s="98"/>
    </row>
    <row r="316" spans="2:8" hidden="1" outlineLevel="1" x14ac:dyDescent="0.2">
      <c r="B316" s="52"/>
      <c r="C316" s="52"/>
      <c r="D316" s="53"/>
      <c r="E316" s="53"/>
      <c r="F316" s="237"/>
      <c r="G316" s="141">
        <f t="shared" si="4"/>
        <v>0</v>
      </c>
      <c r="H316" s="98"/>
    </row>
    <row r="317" spans="2:8" hidden="1" outlineLevel="1" x14ac:dyDescent="0.2">
      <c r="B317" s="52"/>
      <c r="C317" s="52"/>
      <c r="D317" s="53"/>
      <c r="E317" s="53"/>
      <c r="F317" s="237"/>
      <c r="G317" s="141">
        <f t="shared" si="4"/>
        <v>0</v>
      </c>
      <c r="H317" s="98"/>
    </row>
    <row r="318" spans="2:8" hidden="1" outlineLevel="1" x14ac:dyDescent="0.2">
      <c r="B318" s="52"/>
      <c r="C318" s="52"/>
      <c r="D318" s="53"/>
      <c r="E318" s="53"/>
      <c r="F318" s="237"/>
      <c r="G318" s="141">
        <f t="shared" si="4"/>
        <v>0</v>
      </c>
      <c r="H318" s="98"/>
    </row>
    <row r="319" spans="2:8" hidden="1" outlineLevel="1" x14ac:dyDescent="0.2">
      <c r="B319" s="52"/>
      <c r="C319" s="52"/>
      <c r="D319" s="53"/>
      <c r="E319" s="53"/>
      <c r="F319" s="237"/>
      <c r="G319" s="141">
        <f t="shared" si="4"/>
        <v>0</v>
      </c>
      <c r="H319" s="98"/>
    </row>
    <row r="320" spans="2:8" hidden="1" outlineLevel="1" x14ac:dyDescent="0.2">
      <c r="B320" s="52"/>
      <c r="C320" s="52"/>
      <c r="D320" s="53"/>
      <c r="E320" s="53"/>
      <c r="F320" s="237"/>
      <c r="G320" s="141">
        <f t="shared" si="4"/>
        <v>0</v>
      </c>
      <c r="H320" s="98"/>
    </row>
    <row r="321" spans="2:8" hidden="1" outlineLevel="1" x14ac:dyDescent="0.2">
      <c r="B321" s="52"/>
      <c r="C321" s="52"/>
      <c r="D321" s="53"/>
      <c r="E321" s="53"/>
      <c r="F321" s="237"/>
      <c r="G321" s="141">
        <f t="shared" si="4"/>
        <v>0</v>
      </c>
      <c r="H321" s="98"/>
    </row>
    <row r="322" spans="2:8" hidden="1" outlineLevel="1" x14ac:dyDescent="0.2">
      <c r="B322" s="52"/>
      <c r="C322" s="52"/>
      <c r="D322" s="53"/>
      <c r="E322" s="53"/>
      <c r="F322" s="237"/>
      <c r="G322" s="141">
        <f t="shared" si="4"/>
        <v>0</v>
      </c>
      <c r="H322" s="98"/>
    </row>
    <row r="323" spans="2:8" hidden="1" outlineLevel="1" x14ac:dyDescent="0.2">
      <c r="B323" s="52"/>
      <c r="C323" s="52"/>
      <c r="D323" s="53"/>
      <c r="E323" s="53"/>
      <c r="F323" s="237"/>
      <c r="G323" s="141">
        <f t="shared" si="4"/>
        <v>0</v>
      </c>
      <c r="H323" s="98"/>
    </row>
    <row r="324" spans="2:8" hidden="1" outlineLevel="1" x14ac:dyDescent="0.2">
      <c r="B324" s="52"/>
      <c r="C324" s="52"/>
      <c r="D324" s="53"/>
      <c r="E324" s="53"/>
      <c r="F324" s="237"/>
      <c r="G324" s="141">
        <f t="shared" si="4"/>
        <v>0</v>
      </c>
      <c r="H324" s="98"/>
    </row>
    <row r="325" spans="2:8" hidden="1" outlineLevel="1" x14ac:dyDescent="0.2">
      <c r="B325" s="52"/>
      <c r="C325" s="52"/>
      <c r="D325" s="53"/>
      <c r="E325" s="53"/>
      <c r="F325" s="237"/>
      <c r="G325" s="141">
        <f t="shared" si="4"/>
        <v>0</v>
      </c>
      <c r="H325" s="98"/>
    </row>
    <row r="326" spans="2:8" hidden="1" outlineLevel="1" x14ac:dyDescent="0.2">
      <c r="B326" s="52"/>
      <c r="C326" s="52"/>
      <c r="D326" s="53"/>
      <c r="E326" s="53"/>
      <c r="F326" s="237"/>
      <c r="G326" s="141">
        <f t="shared" si="4"/>
        <v>0</v>
      </c>
      <c r="H326" s="98"/>
    </row>
    <row r="327" spans="2:8" hidden="1" outlineLevel="1" x14ac:dyDescent="0.2">
      <c r="B327" s="52"/>
      <c r="C327" s="52"/>
      <c r="D327" s="53"/>
      <c r="E327" s="53"/>
      <c r="F327" s="237"/>
      <c r="G327" s="141">
        <f t="shared" si="4"/>
        <v>0</v>
      </c>
      <c r="H327" s="98"/>
    </row>
    <row r="328" spans="2:8" hidden="1" outlineLevel="1" x14ac:dyDescent="0.2">
      <c r="B328" s="52"/>
      <c r="C328" s="52"/>
      <c r="D328" s="53"/>
      <c r="E328" s="53"/>
      <c r="F328" s="237"/>
      <c r="G328" s="141">
        <f t="shared" si="4"/>
        <v>0</v>
      </c>
      <c r="H328" s="98"/>
    </row>
    <row r="329" spans="2:8" hidden="1" outlineLevel="1" x14ac:dyDescent="0.2">
      <c r="B329" s="52"/>
      <c r="C329" s="52"/>
      <c r="D329" s="53"/>
      <c r="E329" s="53"/>
      <c r="F329" s="237"/>
      <c r="G329" s="141">
        <f t="shared" si="4"/>
        <v>0</v>
      </c>
      <c r="H329" s="98"/>
    </row>
    <row r="330" spans="2:8" hidden="1" outlineLevel="1" x14ac:dyDescent="0.2">
      <c r="B330" s="52"/>
      <c r="C330" s="52"/>
      <c r="D330" s="53"/>
      <c r="E330" s="53"/>
      <c r="F330" s="237"/>
      <c r="G330" s="141">
        <f t="shared" si="4"/>
        <v>0</v>
      </c>
      <c r="H330" s="98"/>
    </row>
    <row r="331" spans="2:8" hidden="1" outlineLevel="1" x14ac:dyDescent="0.2">
      <c r="B331" s="52"/>
      <c r="C331" s="52"/>
      <c r="D331" s="53"/>
      <c r="E331" s="53"/>
      <c r="F331" s="237"/>
      <c r="G331" s="141">
        <f t="shared" si="4"/>
        <v>0</v>
      </c>
      <c r="H331" s="98"/>
    </row>
    <row r="332" spans="2:8" hidden="1" outlineLevel="1" x14ac:dyDescent="0.2">
      <c r="B332" s="52"/>
      <c r="C332" s="52"/>
      <c r="D332" s="53"/>
      <c r="E332" s="53"/>
      <c r="F332" s="237"/>
      <c r="G332" s="141">
        <f t="shared" si="4"/>
        <v>0</v>
      </c>
      <c r="H332" s="98"/>
    </row>
    <row r="333" spans="2:8" hidden="1" outlineLevel="1" x14ac:dyDescent="0.2">
      <c r="B333" s="52"/>
      <c r="C333" s="52"/>
      <c r="D333" s="53"/>
      <c r="E333" s="53"/>
      <c r="F333" s="237"/>
      <c r="G333" s="141">
        <f t="shared" si="4"/>
        <v>0</v>
      </c>
      <c r="H333" s="98"/>
    </row>
    <row r="334" spans="2:8" hidden="1" outlineLevel="1" x14ac:dyDescent="0.2">
      <c r="B334" s="52"/>
      <c r="C334" s="52"/>
      <c r="D334" s="53"/>
      <c r="E334" s="53"/>
      <c r="F334" s="237"/>
      <c r="G334" s="141">
        <f t="shared" si="4"/>
        <v>0</v>
      </c>
      <c r="H334" s="98"/>
    </row>
    <row r="335" spans="2:8" hidden="1" outlineLevel="1" x14ac:dyDescent="0.2">
      <c r="B335" s="52"/>
      <c r="C335" s="52"/>
      <c r="D335" s="53"/>
      <c r="E335" s="53"/>
      <c r="F335" s="237"/>
      <c r="G335" s="141">
        <f t="shared" si="4"/>
        <v>0</v>
      </c>
      <c r="H335" s="98"/>
    </row>
    <row r="336" spans="2:8" hidden="1" outlineLevel="1" x14ac:dyDescent="0.2">
      <c r="B336" s="52"/>
      <c r="C336" s="52"/>
      <c r="D336" s="53"/>
      <c r="E336" s="53"/>
      <c r="F336" s="237"/>
      <c r="G336" s="141">
        <f t="shared" ref="G336:G399" si="5">+IF(D336*E336=0,F336*330000,D336*E336)</f>
        <v>0</v>
      </c>
      <c r="H336" s="98"/>
    </row>
    <row r="337" spans="2:8" hidden="1" outlineLevel="1" x14ac:dyDescent="0.2">
      <c r="B337" s="52"/>
      <c r="C337" s="52"/>
      <c r="D337" s="53"/>
      <c r="E337" s="53"/>
      <c r="F337" s="237"/>
      <c r="G337" s="141">
        <f t="shared" si="5"/>
        <v>0</v>
      </c>
      <c r="H337" s="98"/>
    </row>
    <row r="338" spans="2:8" hidden="1" outlineLevel="1" x14ac:dyDescent="0.2">
      <c r="B338" s="52"/>
      <c r="C338" s="52"/>
      <c r="D338" s="53"/>
      <c r="E338" s="53"/>
      <c r="F338" s="237"/>
      <c r="G338" s="141">
        <f t="shared" si="5"/>
        <v>0</v>
      </c>
      <c r="H338" s="98"/>
    </row>
    <row r="339" spans="2:8" hidden="1" outlineLevel="1" x14ac:dyDescent="0.2">
      <c r="B339" s="52"/>
      <c r="C339" s="52"/>
      <c r="D339" s="53"/>
      <c r="E339" s="53"/>
      <c r="F339" s="237"/>
      <c r="G339" s="141">
        <f t="shared" si="5"/>
        <v>0</v>
      </c>
      <c r="H339" s="98"/>
    </row>
    <row r="340" spans="2:8" hidden="1" outlineLevel="1" x14ac:dyDescent="0.2">
      <c r="B340" s="52"/>
      <c r="C340" s="52"/>
      <c r="D340" s="53"/>
      <c r="E340" s="53"/>
      <c r="F340" s="237"/>
      <c r="G340" s="141">
        <f t="shared" si="5"/>
        <v>0</v>
      </c>
      <c r="H340" s="98"/>
    </row>
    <row r="341" spans="2:8" hidden="1" outlineLevel="1" x14ac:dyDescent="0.2">
      <c r="B341" s="52"/>
      <c r="C341" s="52"/>
      <c r="D341" s="53"/>
      <c r="E341" s="53"/>
      <c r="F341" s="237"/>
      <c r="G341" s="141">
        <f t="shared" si="5"/>
        <v>0</v>
      </c>
      <c r="H341" s="98"/>
    </row>
    <row r="342" spans="2:8" hidden="1" outlineLevel="1" x14ac:dyDescent="0.2">
      <c r="B342" s="52"/>
      <c r="C342" s="52"/>
      <c r="D342" s="53"/>
      <c r="E342" s="53"/>
      <c r="F342" s="237"/>
      <c r="G342" s="141">
        <f t="shared" si="5"/>
        <v>0</v>
      </c>
      <c r="H342" s="98"/>
    </row>
    <row r="343" spans="2:8" hidden="1" outlineLevel="1" x14ac:dyDescent="0.2">
      <c r="B343" s="52"/>
      <c r="C343" s="52"/>
      <c r="D343" s="53"/>
      <c r="E343" s="53"/>
      <c r="F343" s="237"/>
      <c r="G343" s="141">
        <f t="shared" si="5"/>
        <v>0</v>
      </c>
      <c r="H343" s="98"/>
    </row>
    <row r="344" spans="2:8" hidden="1" outlineLevel="1" x14ac:dyDescent="0.2">
      <c r="B344" s="52"/>
      <c r="C344" s="52"/>
      <c r="D344" s="53"/>
      <c r="E344" s="53"/>
      <c r="F344" s="237"/>
      <c r="G344" s="141">
        <f t="shared" si="5"/>
        <v>0</v>
      </c>
      <c r="H344" s="98"/>
    </row>
    <row r="345" spans="2:8" hidden="1" outlineLevel="1" x14ac:dyDescent="0.2">
      <c r="B345" s="52"/>
      <c r="C345" s="52"/>
      <c r="D345" s="53"/>
      <c r="E345" s="53"/>
      <c r="F345" s="237"/>
      <c r="G345" s="141">
        <f t="shared" si="5"/>
        <v>0</v>
      </c>
      <c r="H345" s="98"/>
    </row>
    <row r="346" spans="2:8" hidden="1" outlineLevel="1" x14ac:dyDescent="0.2">
      <c r="B346" s="52"/>
      <c r="C346" s="52"/>
      <c r="D346" s="53"/>
      <c r="E346" s="53"/>
      <c r="F346" s="237"/>
      <c r="G346" s="141">
        <f t="shared" si="5"/>
        <v>0</v>
      </c>
      <c r="H346" s="98"/>
    </row>
    <row r="347" spans="2:8" hidden="1" outlineLevel="1" x14ac:dyDescent="0.2">
      <c r="B347" s="52"/>
      <c r="C347" s="52"/>
      <c r="D347" s="53"/>
      <c r="E347" s="53"/>
      <c r="F347" s="237"/>
      <c r="G347" s="141">
        <f t="shared" si="5"/>
        <v>0</v>
      </c>
      <c r="H347" s="98"/>
    </row>
    <row r="348" spans="2:8" hidden="1" outlineLevel="1" x14ac:dyDescent="0.2">
      <c r="B348" s="52"/>
      <c r="C348" s="52"/>
      <c r="D348" s="53"/>
      <c r="E348" s="53"/>
      <c r="F348" s="237"/>
      <c r="G348" s="141">
        <f t="shared" si="5"/>
        <v>0</v>
      </c>
      <c r="H348" s="98"/>
    </row>
    <row r="349" spans="2:8" hidden="1" outlineLevel="1" x14ac:dyDescent="0.2">
      <c r="B349" s="52"/>
      <c r="C349" s="52"/>
      <c r="D349" s="53"/>
      <c r="E349" s="53"/>
      <c r="F349" s="237"/>
      <c r="G349" s="141">
        <f t="shared" si="5"/>
        <v>0</v>
      </c>
      <c r="H349" s="98"/>
    </row>
    <row r="350" spans="2:8" hidden="1" outlineLevel="1" x14ac:dyDescent="0.2">
      <c r="B350" s="52"/>
      <c r="C350" s="52"/>
      <c r="D350" s="53"/>
      <c r="E350" s="53"/>
      <c r="F350" s="237"/>
      <c r="G350" s="141">
        <f t="shared" si="5"/>
        <v>0</v>
      </c>
      <c r="H350" s="98"/>
    </row>
    <row r="351" spans="2:8" hidden="1" outlineLevel="1" x14ac:dyDescent="0.2">
      <c r="B351" s="52"/>
      <c r="C351" s="52"/>
      <c r="D351" s="53"/>
      <c r="E351" s="53"/>
      <c r="F351" s="237"/>
      <c r="G351" s="141">
        <f t="shared" si="5"/>
        <v>0</v>
      </c>
      <c r="H351" s="98"/>
    </row>
    <row r="352" spans="2:8" hidden="1" outlineLevel="1" x14ac:dyDescent="0.2">
      <c r="B352" s="52"/>
      <c r="C352" s="52"/>
      <c r="D352" s="53"/>
      <c r="E352" s="53"/>
      <c r="F352" s="237"/>
      <c r="G352" s="141">
        <f t="shared" si="5"/>
        <v>0</v>
      </c>
      <c r="H352" s="98"/>
    </row>
    <row r="353" spans="2:8" hidden="1" outlineLevel="1" x14ac:dyDescent="0.2">
      <c r="B353" s="52"/>
      <c r="C353" s="52"/>
      <c r="D353" s="53"/>
      <c r="E353" s="53"/>
      <c r="F353" s="237"/>
      <c r="G353" s="141">
        <f t="shared" si="5"/>
        <v>0</v>
      </c>
      <c r="H353" s="98"/>
    </row>
    <row r="354" spans="2:8" hidden="1" outlineLevel="1" x14ac:dyDescent="0.2">
      <c r="B354" s="52"/>
      <c r="C354" s="52"/>
      <c r="D354" s="53"/>
      <c r="E354" s="53"/>
      <c r="F354" s="237"/>
      <c r="G354" s="141">
        <f t="shared" si="5"/>
        <v>0</v>
      </c>
      <c r="H354" s="98"/>
    </row>
    <row r="355" spans="2:8" hidden="1" outlineLevel="1" x14ac:dyDescent="0.2">
      <c r="B355" s="52"/>
      <c r="C355" s="52"/>
      <c r="D355" s="53"/>
      <c r="E355" s="53"/>
      <c r="F355" s="237"/>
      <c r="G355" s="141">
        <f t="shared" si="5"/>
        <v>0</v>
      </c>
      <c r="H355" s="98"/>
    </row>
    <row r="356" spans="2:8" hidden="1" outlineLevel="1" x14ac:dyDescent="0.2">
      <c r="B356" s="52"/>
      <c r="C356" s="52"/>
      <c r="D356" s="53"/>
      <c r="E356" s="53"/>
      <c r="F356" s="237"/>
      <c r="G356" s="141">
        <f t="shared" si="5"/>
        <v>0</v>
      </c>
      <c r="H356" s="98"/>
    </row>
    <row r="357" spans="2:8" hidden="1" outlineLevel="1" x14ac:dyDescent="0.2">
      <c r="B357" s="52"/>
      <c r="C357" s="52"/>
      <c r="D357" s="53"/>
      <c r="E357" s="53"/>
      <c r="F357" s="237"/>
      <c r="G357" s="141">
        <f t="shared" si="5"/>
        <v>0</v>
      </c>
      <c r="H357" s="98"/>
    </row>
    <row r="358" spans="2:8" hidden="1" outlineLevel="1" x14ac:dyDescent="0.2">
      <c r="B358" s="52"/>
      <c r="C358" s="52"/>
      <c r="D358" s="53"/>
      <c r="E358" s="53"/>
      <c r="F358" s="237"/>
      <c r="G358" s="141">
        <f t="shared" si="5"/>
        <v>0</v>
      </c>
      <c r="H358" s="98"/>
    </row>
    <row r="359" spans="2:8" hidden="1" outlineLevel="1" x14ac:dyDescent="0.2">
      <c r="B359" s="52"/>
      <c r="C359" s="52"/>
      <c r="D359" s="53"/>
      <c r="E359" s="53"/>
      <c r="F359" s="237"/>
      <c r="G359" s="141">
        <f t="shared" si="5"/>
        <v>0</v>
      </c>
      <c r="H359" s="98"/>
    </row>
    <row r="360" spans="2:8" hidden="1" outlineLevel="1" x14ac:dyDescent="0.2">
      <c r="B360" s="52"/>
      <c r="C360" s="52"/>
      <c r="D360" s="53"/>
      <c r="E360" s="53"/>
      <c r="F360" s="237"/>
      <c r="G360" s="141">
        <f t="shared" si="5"/>
        <v>0</v>
      </c>
      <c r="H360" s="98"/>
    </row>
    <row r="361" spans="2:8" hidden="1" outlineLevel="1" x14ac:dyDescent="0.2">
      <c r="B361" s="52"/>
      <c r="C361" s="52"/>
      <c r="D361" s="53"/>
      <c r="E361" s="53"/>
      <c r="F361" s="237"/>
      <c r="G361" s="141">
        <f t="shared" si="5"/>
        <v>0</v>
      </c>
      <c r="H361" s="98"/>
    </row>
    <row r="362" spans="2:8" hidden="1" outlineLevel="1" x14ac:dyDescent="0.2">
      <c r="B362" s="52"/>
      <c r="C362" s="52"/>
      <c r="D362" s="53"/>
      <c r="E362" s="53"/>
      <c r="F362" s="237"/>
      <c r="G362" s="141">
        <f t="shared" si="5"/>
        <v>0</v>
      </c>
      <c r="H362" s="98"/>
    </row>
    <row r="363" spans="2:8" hidden="1" outlineLevel="1" x14ac:dyDescent="0.2">
      <c r="B363" s="52"/>
      <c r="C363" s="52"/>
      <c r="D363" s="53"/>
      <c r="E363" s="53"/>
      <c r="F363" s="237"/>
      <c r="G363" s="141">
        <f t="shared" si="5"/>
        <v>0</v>
      </c>
      <c r="H363" s="98"/>
    </row>
    <row r="364" spans="2:8" hidden="1" outlineLevel="1" x14ac:dyDescent="0.2">
      <c r="B364" s="52"/>
      <c r="C364" s="52"/>
      <c r="D364" s="53"/>
      <c r="E364" s="53"/>
      <c r="F364" s="237"/>
      <c r="G364" s="141">
        <f t="shared" si="5"/>
        <v>0</v>
      </c>
      <c r="H364" s="98"/>
    </row>
    <row r="365" spans="2:8" hidden="1" outlineLevel="1" x14ac:dyDescent="0.2">
      <c r="B365" s="52"/>
      <c r="C365" s="52"/>
      <c r="D365" s="53"/>
      <c r="E365" s="53"/>
      <c r="F365" s="237"/>
      <c r="G365" s="141">
        <f t="shared" si="5"/>
        <v>0</v>
      </c>
      <c r="H365" s="98"/>
    </row>
    <row r="366" spans="2:8" hidden="1" outlineLevel="1" x14ac:dyDescent="0.2">
      <c r="B366" s="52"/>
      <c r="C366" s="52"/>
      <c r="D366" s="53"/>
      <c r="E366" s="53"/>
      <c r="F366" s="237"/>
      <c r="G366" s="141">
        <f t="shared" si="5"/>
        <v>0</v>
      </c>
      <c r="H366" s="98"/>
    </row>
    <row r="367" spans="2:8" hidden="1" outlineLevel="1" x14ac:dyDescent="0.2">
      <c r="B367" s="52"/>
      <c r="C367" s="52"/>
      <c r="D367" s="53"/>
      <c r="E367" s="53"/>
      <c r="F367" s="237"/>
      <c r="G367" s="141">
        <f t="shared" si="5"/>
        <v>0</v>
      </c>
      <c r="H367" s="98"/>
    </row>
    <row r="368" spans="2:8" hidden="1" outlineLevel="1" x14ac:dyDescent="0.2">
      <c r="B368" s="52"/>
      <c r="C368" s="52"/>
      <c r="D368" s="53"/>
      <c r="E368" s="53"/>
      <c r="F368" s="237"/>
      <c r="G368" s="141">
        <f t="shared" si="5"/>
        <v>0</v>
      </c>
      <c r="H368" s="98"/>
    </row>
    <row r="369" spans="2:8" hidden="1" outlineLevel="1" x14ac:dyDescent="0.2">
      <c r="B369" s="52"/>
      <c r="C369" s="52"/>
      <c r="D369" s="53"/>
      <c r="E369" s="53"/>
      <c r="F369" s="237"/>
      <c r="G369" s="141">
        <f t="shared" si="5"/>
        <v>0</v>
      </c>
      <c r="H369" s="98"/>
    </row>
    <row r="370" spans="2:8" hidden="1" outlineLevel="1" x14ac:dyDescent="0.2">
      <c r="B370" s="52"/>
      <c r="C370" s="52"/>
      <c r="D370" s="53"/>
      <c r="E370" s="53"/>
      <c r="F370" s="237"/>
      <c r="G370" s="141">
        <f t="shared" si="5"/>
        <v>0</v>
      </c>
      <c r="H370" s="98"/>
    </row>
    <row r="371" spans="2:8" hidden="1" outlineLevel="1" x14ac:dyDescent="0.2">
      <c r="B371" s="52"/>
      <c r="C371" s="52"/>
      <c r="D371" s="53"/>
      <c r="E371" s="53"/>
      <c r="F371" s="237"/>
      <c r="G371" s="141">
        <f t="shared" si="5"/>
        <v>0</v>
      </c>
      <c r="H371" s="98"/>
    </row>
    <row r="372" spans="2:8" hidden="1" outlineLevel="1" x14ac:dyDescent="0.2">
      <c r="B372" s="52"/>
      <c r="C372" s="52"/>
      <c r="D372" s="53"/>
      <c r="E372" s="53"/>
      <c r="F372" s="237"/>
      <c r="G372" s="141">
        <f t="shared" si="5"/>
        <v>0</v>
      </c>
      <c r="H372" s="98"/>
    </row>
    <row r="373" spans="2:8" hidden="1" outlineLevel="1" x14ac:dyDescent="0.2">
      <c r="B373" s="52"/>
      <c r="C373" s="52"/>
      <c r="D373" s="53"/>
      <c r="E373" s="53"/>
      <c r="F373" s="237"/>
      <c r="G373" s="141">
        <f t="shared" si="5"/>
        <v>0</v>
      </c>
      <c r="H373" s="98"/>
    </row>
    <row r="374" spans="2:8" hidden="1" outlineLevel="1" x14ac:dyDescent="0.2">
      <c r="B374" s="52"/>
      <c r="C374" s="52"/>
      <c r="D374" s="53"/>
      <c r="E374" s="53"/>
      <c r="F374" s="237"/>
      <c r="G374" s="141">
        <f t="shared" si="5"/>
        <v>0</v>
      </c>
      <c r="H374" s="98"/>
    </row>
    <row r="375" spans="2:8" hidden="1" outlineLevel="1" x14ac:dyDescent="0.2">
      <c r="B375" s="52"/>
      <c r="C375" s="52"/>
      <c r="D375" s="53"/>
      <c r="E375" s="53"/>
      <c r="F375" s="237"/>
      <c r="G375" s="141">
        <f t="shared" si="5"/>
        <v>0</v>
      </c>
      <c r="H375" s="98"/>
    </row>
    <row r="376" spans="2:8" hidden="1" outlineLevel="1" x14ac:dyDescent="0.2">
      <c r="B376" s="52"/>
      <c r="C376" s="52"/>
      <c r="D376" s="53"/>
      <c r="E376" s="53"/>
      <c r="F376" s="237"/>
      <c r="G376" s="141">
        <f t="shared" si="5"/>
        <v>0</v>
      </c>
      <c r="H376" s="98"/>
    </row>
    <row r="377" spans="2:8" hidden="1" outlineLevel="1" x14ac:dyDescent="0.2">
      <c r="B377" s="52"/>
      <c r="C377" s="52"/>
      <c r="D377" s="53"/>
      <c r="E377" s="53"/>
      <c r="F377" s="237"/>
      <c r="G377" s="141">
        <f t="shared" si="5"/>
        <v>0</v>
      </c>
      <c r="H377" s="98"/>
    </row>
    <row r="378" spans="2:8" hidden="1" outlineLevel="1" x14ac:dyDescent="0.2">
      <c r="B378" s="52"/>
      <c r="C378" s="52"/>
      <c r="D378" s="53"/>
      <c r="E378" s="53"/>
      <c r="F378" s="237"/>
      <c r="G378" s="141">
        <f t="shared" si="5"/>
        <v>0</v>
      </c>
      <c r="H378" s="98"/>
    </row>
    <row r="379" spans="2:8" hidden="1" outlineLevel="1" x14ac:dyDescent="0.2">
      <c r="B379" s="52"/>
      <c r="C379" s="52"/>
      <c r="D379" s="53"/>
      <c r="E379" s="53"/>
      <c r="F379" s="237"/>
      <c r="G379" s="141">
        <f t="shared" si="5"/>
        <v>0</v>
      </c>
      <c r="H379" s="98"/>
    </row>
    <row r="380" spans="2:8" hidden="1" outlineLevel="1" x14ac:dyDescent="0.2">
      <c r="B380" s="52"/>
      <c r="C380" s="52"/>
      <c r="D380" s="53"/>
      <c r="E380" s="53"/>
      <c r="F380" s="237"/>
      <c r="G380" s="141">
        <f t="shared" si="5"/>
        <v>0</v>
      </c>
      <c r="H380" s="98"/>
    </row>
    <row r="381" spans="2:8" hidden="1" outlineLevel="1" x14ac:dyDescent="0.2">
      <c r="B381" s="52"/>
      <c r="C381" s="52"/>
      <c r="D381" s="53"/>
      <c r="E381" s="53"/>
      <c r="F381" s="237"/>
      <c r="G381" s="141">
        <f t="shared" si="5"/>
        <v>0</v>
      </c>
      <c r="H381" s="98"/>
    </row>
    <row r="382" spans="2:8" hidden="1" outlineLevel="1" x14ac:dyDescent="0.2">
      <c r="B382" s="52"/>
      <c r="C382" s="52"/>
      <c r="D382" s="53"/>
      <c r="E382" s="53"/>
      <c r="F382" s="237"/>
      <c r="G382" s="141">
        <f t="shared" si="5"/>
        <v>0</v>
      </c>
      <c r="H382" s="98"/>
    </row>
    <row r="383" spans="2:8" hidden="1" outlineLevel="1" x14ac:dyDescent="0.2">
      <c r="B383" s="52"/>
      <c r="C383" s="52"/>
      <c r="D383" s="53"/>
      <c r="E383" s="53"/>
      <c r="F383" s="237"/>
      <c r="G383" s="141">
        <f t="shared" si="5"/>
        <v>0</v>
      </c>
      <c r="H383" s="98"/>
    </row>
    <row r="384" spans="2:8" hidden="1" outlineLevel="1" x14ac:dyDescent="0.2">
      <c r="B384" s="52"/>
      <c r="C384" s="52"/>
      <c r="D384" s="53"/>
      <c r="E384" s="53"/>
      <c r="F384" s="237"/>
      <c r="G384" s="141">
        <f t="shared" si="5"/>
        <v>0</v>
      </c>
      <c r="H384" s="98"/>
    </row>
    <row r="385" spans="2:8" hidden="1" outlineLevel="1" x14ac:dyDescent="0.2">
      <c r="B385" s="52"/>
      <c r="C385" s="52"/>
      <c r="D385" s="53"/>
      <c r="E385" s="53"/>
      <c r="F385" s="237"/>
      <c r="G385" s="141">
        <f t="shared" si="5"/>
        <v>0</v>
      </c>
      <c r="H385" s="98"/>
    </row>
    <row r="386" spans="2:8" hidden="1" outlineLevel="1" x14ac:dyDescent="0.2">
      <c r="B386" s="52"/>
      <c r="C386" s="52"/>
      <c r="D386" s="53"/>
      <c r="E386" s="53"/>
      <c r="F386" s="237"/>
      <c r="G386" s="141">
        <f t="shared" si="5"/>
        <v>0</v>
      </c>
      <c r="H386" s="98"/>
    </row>
    <row r="387" spans="2:8" hidden="1" outlineLevel="1" x14ac:dyDescent="0.2">
      <c r="B387" s="52"/>
      <c r="C387" s="52"/>
      <c r="D387" s="53"/>
      <c r="E387" s="53"/>
      <c r="F387" s="237"/>
      <c r="G387" s="141">
        <f t="shared" si="5"/>
        <v>0</v>
      </c>
      <c r="H387" s="98"/>
    </row>
    <row r="388" spans="2:8" hidden="1" outlineLevel="1" x14ac:dyDescent="0.2">
      <c r="B388" s="52"/>
      <c r="C388" s="52"/>
      <c r="D388" s="53"/>
      <c r="E388" s="53"/>
      <c r="F388" s="237"/>
      <c r="G388" s="141">
        <f t="shared" si="5"/>
        <v>0</v>
      </c>
      <c r="H388" s="98"/>
    </row>
    <row r="389" spans="2:8" hidden="1" outlineLevel="1" x14ac:dyDescent="0.2">
      <c r="B389" s="52"/>
      <c r="C389" s="52"/>
      <c r="D389" s="53"/>
      <c r="E389" s="53"/>
      <c r="F389" s="237"/>
      <c r="G389" s="141">
        <f t="shared" si="5"/>
        <v>0</v>
      </c>
      <c r="H389" s="98"/>
    </row>
    <row r="390" spans="2:8" hidden="1" outlineLevel="1" x14ac:dyDescent="0.2">
      <c r="B390" s="52"/>
      <c r="C390" s="52"/>
      <c r="D390" s="53"/>
      <c r="E390" s="53"/>
      <c r="F390" s="237"/>
      <c r="G390" s="141">
        <f t="shared" si="5"/>
        <v>0</v>
      </c>
      <c r="H390" s="98"/>
    </row>
    <row r="391" spans="2:8" hidden="1" outlineLevel="1" x14ac:dyDescent="0.2">
      <c r="B391" s="52"/>
      <c r="C391" s="52"/>
      <c r="D391" s="53"/>
      <c r="E391" s="53"/>
      <c r="F391" s="237"/>
      <c r="G391" s="141">
        <f t="shared" si="5"/>
        <v>0</v>
      </c>
      <c r="H391" s="98"/>
    </row>
    <row r="392" spans="2:8" hidden="1" outlineLevel="1" x14ac:dyDescent="0.2">
      <c r="B392" s="52"/>
      <c r="C392" s="52"/>
      <c r="D392" s="53"/>
      <c r="E392" s="53"/>
      <c r="F392" s="237"/>
      <c r="G392" s="141">
        <f t="shared" si="5"/>
        <v>0</v>
      </c>
      <c r="H392" s="98"/>
    </row>
    <row r="393" spans="2:8" hidden="1" outlineLevel="1" x14ac:dyDescent="0.2">
      <c r="B393" s="52"/>
      <c r="C393" s="52"/>
      <c r="D393" s="53"/>
      <c r="E393" s="53"/>
      <c r="F393" s="237"/>
      <c r="G393" s="141">
        <f t="shared" si="5"/>
        <v>0</v>
      </c>
      <c r="H393" s="98"/>
    </row>
    <row r="394" spans="2:8" hidden="1" outlineLevel="1" x14ac:dyDescent="0.2">
      <c r="B394" s="52"/>
      <c r="C394" s="52"/>
      <c r="D394" s="53"/>
      <c r="E394" s="53"/>
      <c r="F394" s="237"/>
      <c r="G394" s="141">
        <f t="shared" si="5"/>
        <v>0</v>
      </c>
      <c r="H394" s="98"/>
    </row>
    <row r="395" spans="2:8" hidden="1" outlineLevel="1" x14ac:dyDescent="0.2">
      <c r="B395" s="52"/>
      <c r="C395" s="52"/>
      <c r="D395" s="53"/>
      <c r="E395" s="53"/>
      <c r="F395" s="237"/>
      <c r="G395" s="141">
        <f t="shared" si="5"/>
        <v>0</v>
      </c>
      <c r="H395" s="98"/>
    </row>
    <row r="396" spans="2:8" hidden="1" outlineLevel="1" x14ac:dyDescent="0.2">
      <c r="B396" s="52"/>
      <c r="C396" s="52"/>
      <c r="D396" s="53"/>
      <c r="E396" s="53"/>
      <c r="F396" s="237"/>
      <c r="G396" s="141">
        <f t="shared" si="5"/>
        <v>0</v>
      </c>
      <c r="H396" s="98"/>
    </row>
    <row r="397" spans="2:8" hidden="1" outlineLevel="1" x14ac:dyDescent="0.2">
      <c r="B397" s="52"/>
      <c r="C397" s="52"/>
      <c r="D397" s="53"/>
      <c r="E397" s="53"/>
      <c r="F397" s="237"/>
      <c r="G397" s="141">
        <f t="shared" si="5"/>
        <v>0</v>
      </c>
      <c r="H397" s="98"/>
    </row>
    <row r="398" spans="2:8" hidden="1" outlineLevel="1" x14ac:dyDescent="0.2">
      <c r="B398" s="52"/>
      <c r="C398" s="52"/>
      <c r="D398" s="53"/>
      <c r="E398" s="53"/>
      <c r="F398" s="237"/>
      <c r="G398" s="141">
        <f t="shared" si="5"/>
        <v>0</v>
      </c>
      <c r="H398" s="98"/>
    </row>
    <row r="399" spans="2:8" hidden="1" outlineLevel="1" x14ac:dyDescent="0.2">
      <c r="B399" s="52"/>
      <c r="C399" s="52"/>
      <c r="D399" s="53"/>
      <c r="E399" s="53"/>
      <c r="F399" s="237"/>
      <c r="G399" s="141">
        <f t="shared" si="5"/>
        <v>0</v>
      </c>
      <c r="H399" s="98"/>
    </row>
    <row r="400" spans="2:8" hidden="1" outlineLevel="1" x14ac:dyDescent="0.2">
      <c r="B400" s="52"/>
      <c r="C400" s="52"/>
      <c r="D400" s="53"/>
      <c r="E400" s="53"/>
      <c r="F400" s="237"/>
      <c r="G400" s="141">
        <f t="shared" ref="G400:G463" si="6">+IF(D400*E400=0,F400*330000,D400*E400)</f>
        <v>0</v>
      </c>
      <c r="H400" s="98"/>
    </row>
    <row r="401" spans="2:8" hidden="1" outlineLevel="1" x14ac:dyDescent="0.2">
      <c r="B401" s="52"/>
      <c r="C401" s="52"/>
      <c r="D401" s="53"/>
      <c r="E401" s="53"/>
      <c r="F401" s="237"/>
      <c r="G401" s="141">
        <f t="shared" si="6"/>
        <v>0</v>
      </c>
      <c r="H401" s="98"/>
    </row>
    <row r="402" spans="2:8" hidden="1" outlineLevel="1" x14ac:dyDescent="0.2">
      <c r="B402" s="52"/>
      <c r="C402" s="52"/>
      <c r="D402" s="53"/>
      <c r="E402" s="53"/>
      <c r="F402" s="237"/>
      <c r="G402" s="141">
        <f t="shared" si="6"/>
        <v>0</v>
      </c>
      <c r="H402" s="98"/>
    </row>
    <row r="403" spans="2:8" hidden="1" outlineLevel="1" x14ac:dyDescent="0.2">
      <c r="B403" s="52"/>
      <c r="C403" s="52"/>
      <c r="D403" s="53"/>
      <c r="E403" s="53"/>
      <c r="F403" s="237"/>
      <c r="G403" s="141">
        <f t="shared" si="6"/>
        <v>0</v>
      </c>
      <c r="H403" s="98"/>
    </row>
    <row r="404" spans="2:8" hidden="1" outlineLevel="1" x14ac:dyDescent="0.2">
      <c r="B404" s="52"/>
      <c r="C404" s="52"/>
      <c r="D404" s="53"/>
      <c r="E404" s="53"/>
      <c r="F404" s="237"/>
      <c r="G404" s="141">
        <f t="shared" si="6"/>
        <v>0</v>
      </c>
      <c r="H404" s="98"/>
    </row>
    <row r="405" spans="2:8" hidden="1" outlineLevel="1" x14ac:dyDescent="0.2">
      <c r="B405" s="52"/>
      <c r="C405" s="52"/>
      <c r="D405" s="53"/>
      <c r="E405" s="53"/>
      <c r="F405" s="237"/>
      <c r="G405" s="141">
        <f t="shared" si="6"/>
        <v>0</v>
      </c>
      <c r="H405" s="98"/>
    </row>
    <row r="406" spans="2:8" hidden="1" outlineLevel="1" x14ac:dyDescent="0.2">
      <c r="B406" s="52"/>
      <c r="C406" s="52"/>
      <c r="D406" s="53"/>
      <c r="E406" s="53"/>
      <c r="F406" s="237"/>
      <c r="G406" s="141">
        <f t="shared" si="6"/>
        <v>0</v>
      </c>
      <c r="H406" s="98"/>
    </row>
    <row r="407" spans="2:8" hidden="1" outlineLevel="1" x14ac:dyDescent="0.2">
      <c r="B407" s="52"/>
      <c r="C407" s="52"/>
      <c r="D407" s="53"/>
      <c r="E407" s="53"/>
      <c r="F407" s="237"/>
      <c r="G407" s="141">
        <f t="shared" si="6"/>
        <v>0</v>
      </c>
      <c r="H407" s="98"/>
    </row>
    <row r="408" spans="2:8" hidden="1" outlineLevel="1" x14ac:dyDescent="0.2">
      <c r="B408" s="52"/>
      <c r="C408" s="52"/>
      <c r="D408" s="53"/>
      <c r="E408" s="53"/>
      <c r="F408" s="237"/>
      <c r="G408" s="141">
        <f t="shared" si="6"/>
        <v>0</v>
      </c>
      <c r="H408" s="98"/>
    </row>
    <row r="409" spans="2:8" hidden="1" outlineLevel="1" x14ac:dyDescent="0.2">
      <c r="B409" s="52"/>
      <c r="C409" s="52"/>
      <c r="D409" s="53"/>
      <c r="E409" s="53"/>
      <c r="F409" s="237"/>
      <c r="G409" s="141">
        <f t="shared" si="6"/>
        <v>0</v>
      </c>
      <c r="H409" s="98"/>
    </row>
    <row r="410" spans="2:8" hidden="1" outlineLevel="1" x14ac:dyDescent="0.2">
      <c r="B410" s="52"/>
      <c r="C410" s="52"/>
      <c r="D410" s="53"/>
      <c r="E410" s="53"/>
      <c r="F410" s="237"/>
      <c r="G410" s="141">
        <f t="shared" si="6"/>
        <v>0</v>
      </c>
      <c r="H410" s="98"/>
    </row>
    <row r="411" spans="2:8" hidden="1" outlineLevel="1" x14ac:dyDescent="0.2">
      <c r="B411" s="52"/>
      <c r="C411" s="52"/>
      <c r="D411" s="53"/>
      <c r="E411" s="53"/>
      <c r="F411" s="237"/>
      <c r="G411" s="141">
        <f t="shared" si="6"/>
        <v>0</v>
      </c>
      <c r="H411" s="98"/>
    </row>
    <row r="412" spans="2:8" hidden="1" outlineLevel="1" x14ac:dyDescent="0.2">
      <c r="B412" s="52"/>
      <c r="C412" s="52"/>
      <c r="D412" s="53"/>
      <c r="E412" s="53"/>
      <c r="F412" s="237"/>
      <c r="G412" s="141">
        <f t="shared" si="6"/>
        <v>0</v>
      </c>
      <c r="H412" s="98"/>
    </row>
    <row r="413" spans="2:8" hidden="1" outlineLevel="1" x14ac:dyDescent="0.2">
      <c r="B413" s="52"/>
      <c r="C413" s="52"/>
      <c r="D413" s="53"/>
      <c r="E413" s="53"/>
      <c r="F413" s="237"/>
      <c r="G413" s="141">
        <f t="shared" si="6"/>
        <v>0</v>
      </c>
      <c r="H413" s="98"/>
    </row>
    <row r="414" spans="2:8" hidden="1" outlineLevel="1" x14ac:dyDescent="0.2">
      <c r="B414" s="52"/>
      <c r="C414" s="52"/>
      <c r="D414" s="53"/>
      <c r="E414" s="53"/>
      <c r="F414" s="237"/>
      <c r="G414" s="141">
        <f t="shared" si="6"/>
        <v>0</v>
      </c>
      <c r="H414" s="98"/>
    </row>
    <row r="415" spans="2:8" hidden="1" outlineLevel="1" x14ac:dyDescent="0.2">
      <c r="B415" s="52"/>
      <c r="C415" s="52"/>
      <c r="D415" s="53"/>
      <c r="E415" s="53"/>
      <c r="F415" s="237"/>
      <c r="G415" s="141">
        <f t="shared" si="6"/>
        <v>0</v>
      </c>
      <c r="H415" s="98"/>
    </row>
    <row r="416" spans="2:8" hidden="1" outlineLevel="1" x14ac:dyDescent="0.2">
      <c r="B416" s="52"/>
      <c r="C416" s="52"/>
      <c r="D416" s="53"/>
      <c r="E416" s="53"/>
      <c r="F416" s="237"/>
      <c r="G416" s="141">
        <f t="shared" si="6"/>
        <v>0</v>
      </c>
      <c r="H416" s="98"/>
    </row>
    <row r="417" spans="2:8" hidden="1" outlineLevel="1" x14ac:dyDescent="0.2">
      <c r="B417" s="52"/>
      <c r="C417" s="52"/>
      <c r="D417" s="53"/>
      <c r="E417" s="53"/>
      <c r="F417" s="237"/>
      <c r="G417" s="141">
        <f t="shared" si="6"/>
        <v>0</v>
      </c>
      <c r="H417" s="98"/>
    </row>
    <row r="418" spans="2:8" hidden="1" outlineLevel="1" x14ac:dyDescent="0.2">
      <c r="B418" s="52"/>
      <c r="C418" s="52"/>
      <c r="D418" s="53"/>
      <c r="E418" s="53"/>
      <c r="F418" s="237"/>
      <c r="G418" s="141">
        <f t="shared" si="6"/>
        <v>0</v>
      </c>
      <c r="H418" s="98"/>
    </row>
    <row r="419" spans="2:8" hidden="1" outlineLevel="1" x14ac:dyDescent="0.2">
      <c r="B419" s="52"/>
      <c r="C419" s="52"/>
      <c r="D419" s="53"/>
      <c r="E419" s="53"/>
      <c r="F419" s="237"/>
      <c r="G419" s="141">
        <f t="shared" si="6"/>
        <v>0</v>
      </c>
      <c r="H419" s="98"/>
    </row>
    <row r="420" spans="2:8" hidden="1" outlineLevel="1" x14ac:dyDescent="0.2">
      <c r="B420" s="52"/>
      <c r="C420" s="52"/>
      <c r="D420" s="53"/>
      <c r="E420" s="53"/>
      <c r="F420" s="237"/>
      <c r="G420" s="141">
        <f t="shared" si="6"/>
        <v>0</v>
      </c>
      <c r="H420" s="98"/>
    </row>
    <row r="421" spans="2:8" hidden="1" outlineLevel="1" x14ac:dyDescent="0.2">
      <c r="B421" s="52"/>
      <c r="C421" s="52"/>
      <c r="D421" s="53"/>
      <c r="E421" s="53"/>
      <c r="F421" s="237"/>
      <c r="G421" s="141">
        <f t="shared" si="6"/>
        <v>0</v>
      </c>
      <c r="H421" s="98"/>
    </row>
    <row r="422" spans="2:8" hidden="1" outlineLevel="1" x14ac:dyDescent="0.2">
      <c r="B422" s="52"/>
      <c r="C422" s="52"/>
      <c r="D422" s="53"/>
      <c r="E422" s="53"/>
      <c r="F422" s="237"/>
      <c r="G422" s="141">
        <f t="shared" si="6"/>
        <v>0</v>
      </c>
      <c r="H422" s="98"/>
    </row>
    <row r="423" spans="2:8" hidden="1" outlineLevel="1" x14ac:dyDescent="0.2">
      <c r="B423" s="52"/>
      <c r="C423" s="52"/>
      <c r="D423" s="53"/>
      <c r="E423" s="53"/>
      <c r="F423" s="237"/>
      <c r="G423" s="141">
        <f t="shared" si="6"/>
        <v>0</v>
      </c>
      <c r="H423" s="98"/>
    </row>
    <row r="424" spans="2:8" hidden="1" outlineLevel="1" x14ac:dyDescent="0.2">
      <c r="B424" s="52"/>
      <c r="C424" s="52"/>
      <c r="D424" s="53"/>
      <c r="E424" s="53"/>
      <c r="F424" s="237"/>
      <c r="G424" s="141">
        <f t="shared" si="6"/>
        <v>0</v>
      </c>
      <c r="H424" s="98"/>
    </row>
    <row r="425" spans="2:8" hidden="1" outlineLevel="1" x14ac:dyDescent="0.2">
      <c r="B425" s="52"/>
      <c r="C425" s="52"/>
      <c r="D425" s="53"/>
      <c r="E425" s="53"/>
      <c r="F425" s="237"/>
      <c r="G425" s="141">
        <f t="shared" si="6"/>
        <v>0</v>
      </c>
      <c r="H425" s="98"/>
    </row>
    <row r="426" spans="2:8" hidden="1" outlineLevel="1" x14ac:dyDescent="0.2">
      <c r="B426" s="52"/>
      <c r="C426" s="52"/>
      <c r="D426" s="53"/>
      <c r="E426" s="53"/>
      <c r="F426" s="237"/>
      <c r="G426" s="141">
        <f t="shared" si="6"/>
        <v>0</v>
      </c>
      <c r="H426" s="98"/>
    </row>
    <row r="427" spans="2:8" hidden="1" outlineLevel="1" x14ac:dyDescent="0.2">
      <c r="B427" s="52"/>
      <c r="C427" s="52"/>
      <c r="D427" s="53"/>
      <c r="E427" s="53"/>
      <c r="F427" s="237"/>
      <c r="G427" s="141">
        <f t="shared" si="6"/>
        <v>0</v>
      </c>
      <c r="H427" s="98"/>
    </row>
    <row r="428" spans="2:8" hidden="1" outlineLevel="1" x14ac:dyDescent="0.2">
      <c r="B428" s="52"/>
      <c r="C428" s="52"/>
      <c r="D428" s="53"/>
      <c r="E428" s="53"/>
      <c r="F428" s="237"/>
      <c r="G428" s="141">
        <f t="shared" si="6"/>
        <v>0</v>
      </c>
      <c r="H428" s="98"/>
    </row>
    <row r="429" spans="2:8" hidden="1" outlineLevel="1" x14ac:dyDescent="0.2">
      <c r="B429" s="52"/>
      <c r="C429" s="52"/>
      <c r="D429" s="53"/>
      <c r="E429" s="53"/>
      <c r="F429" s="237"/>
      <c r="G429" s="141">
        <f t="shared" si="6"/>
        <v>0</v>
      </c>
      <c r="H429" s="98"/>
    </row>
    <row r="430" spans="2:8" hidden="1" outlineLevel="1" x14ac:dyDescent="0.2">
      <c r="B430" s="52"/>
      <c r="C430" s="52"/>
      <c r="D430" s="53"/>
      <c r="E430" s="53"/>
      <c r="F430" s="237"/>
      <c r="G430" s="141">
        <f t="shared" si="6"/>
        <v>0</v>
      </c>
      <c r="H430" s="98"/>
    </row>
    <row r="431" spans="2:8" hidden="1" outlineLevel="1" x14ac:dyDescent="0.2">
      <c r="B431" s="52"/>
      <c r="C431" s="52"/>
      <c r="D431" s="53"/>
      <c r="E431" s="53"/>
      <c r="F431" s="237"/>
      <c r="G431" s="141">
        <f t="shared" si="6"/>
        <v>0</v>
      </c>
      <c r="H431" s="98"/>
    </row>
    <row r="432" spans="2:8" hidden="1" outlineLevel="1" x14ac:dyDescent="0.2">
      <c r="B432" s="52"/>
      <c r="C432" s="52"/>
      <c r="D432" s="53"/>
      <c r="E432" s="53"/>
      <c r="F432" s="237"/>
      <c r="G432" s="141">
        <f t="shared" si="6"/>
        <v>0</v>
      </c>
      <c r="H432" s="98"/>
    </row>
    <row r="433" spans="2:8" hidden="1" outlineLevel="1" x14ac:dyDescent="0.2">
      <c r="B433" s="52"/>
      <c r="C433" s="52"/>
      <c r="D433" s="53"/>
      <c r="E433" s="53"/>
      <c r="F433" s="237"/>
      <c r="G433" s="141">
        <f t="shared" si="6"/>
        <v>0</v>
      </c>
      <c r="H433" s="98"/>
    </row>
    <row r="434" spans="2:8" hidden="1" outlineLevel="1" x14ac:dyDescent="0.2">
      <c r="B434" s="52"/>
      <c r="C434" s="52"/>
      <c r="D434" s="53"/>
      <c r="E434" s="53"/>
      <c r="F434" s="237"/>
      <c r="G434" s="141">
        <f t="shared" si="6"/>
        <v>0</v>
      </c>
      <c r="H434" s="98"/>
    </row>
    <row r="435" spans="2:8" hidden="1" outlineLevel="1" x14ac:dyDescent="0.2">
      <c r="B435" s="52"/>
      <c r="C435" s="52"/>
      <c r="D435" s="53"/>
      <c r="E435" s="53"/>
      <c r="F435" s="237"/>
      <c r="G435" s="141">
        <f t="shared" si="6"/>
        <v>0</v>
      </c>
      <c r="H435" s="98"/>
    </row>
    <row r="436" spans="2:8" hidden="1" outlineLevel="1" x14ac:dyDescent="0.2">
      <c r="B436" s="52"/>
      <c r="C436" s="52"/>
      <c r="D436" s="53"/>
      <c r="E436" s="53"/>
      <c r="F436" s="237"/>
      <c r="G436" s="141">
        <f t="shared" si="6"/>
        <v>0</v>
      </c>
      <c r="H436" s="98"/>
    </row>
    <row r="437" spans="2:8" hidden="1" outlineLevel="1" x14ac:dyDescent="0.2">
      <c r="B437" s="52"/>
      <c r="C437" s="52"/>
      <c r="D437" s="53"/>
      <c r="E437" s="53"/>
      <c r="F437" s="237"/>
      <c r="G437" s="141">
        <f t="shared" si="6"/>
        <v>0</v>
      </c>
      <c r="H437" s="98"/>
    </row>
    <row r="438" spans="2:8" hidden="1" outlineLevel="1" x14ac:dyDescent="0.2">
      <c r="B438" s="52"/>
      <c r="C438" s="52"/>
      <c r="D438" s="53"/>
      <c r="E438" s="53"/>
      <c r="F438" s="237"/>
      <c r="G438" s="141">
        <f t="shared" si="6"/>
        <v>0</v>
      </c>
      <c r="H438" s="98"/>
    </row>
    <row r="439" spans="2:8" hidden="1" outlineLevel="1" x14ac:dyDescent="0.2">
      <c r="B439" s="52"/>
      <c r="C439" s="52"/>
      <c r="D439" s="53"/>
      <c r="E439" s="53"/>
      <c r="F439" s="237"/>
      <c r="G439" s="141">
        <f t="shared" si="6"/>
        <v>0</v>
      </c>
      <c r="H439" s="98"/>
    </row>
    <row r="440" spans="2:8" hidden="1" outlineLevel="1" x14ac:dyDescent="0.2">
      <c r="B440" s="52"/>
      <c r="C440" s="52"/>
      <c r="D440" s="53"/>
      <c r="E440" s="53"/>
      <c r="F440" s="237"/>
      <c r="G440" s="141">
        <f t="shared" si="6"/>
        <v>0</v>
      </c>
      <c r="H440" s="98"/>
    </row>
    <row r="441" spans="2:8" hidden="1" outlineLevel="1" x14ac:dyDescent="0.2">
      <c r="B441" s="52"/>
      <c r="C441" s="52"/>
      <c r="D441" s="53"/>
      <c r="E441" s="53"/>
      <c r="F441" s="237"/>
      <c r="G441" s="141">
        <f t="shared" si="6"/>
        <v>0</v>
      </c>
      <c r="H441" s="98"/>
    </row>
    <row r="442" spans="2:8" hidden="1" outlineLevel="1" x14ac:dyDescent="0.2">
      <c r="B442" s="52"/>
      <c r="C442" s="52"/>
      <c r="D442" s="53"/>
      <c r="E442" s="53"/>
      <c r="F442" s="237"/>
      <c r="G442" s="141">
        <f t="shared" si="6"/>
        <v>0</v>
      </c>
      <c r="H442" s="98"/>
    </row>
    <row r="443" spans="2:8" hidden="1" outlineLevel="1" x14ac:dyDescent="0.2">
      <c r="B443" s="52"/>
      <c r="C443" s="52"/>
      <c r="D443" s="53"/>
      <c r="E443" s="53"/>
      <c r="F443" s="237"/>
      <c r="G443" s="141">
        <f t="shared" si="6"/>
        <v>0</v>
      </c>
      <c r="H443" s="98"/>
    </row>
    <row r="444" spans="2:8" hidden="1" outlineLevel="1" x14ac:dyDescent="0.2">
      <c r="B444" s="52"/>
      <c r="C444" s="52"/>
      <c r="D444" s="53"/>
      <c r="E444" s="53"/>
      <c r="F444" s="237"/>
      <c r="G444" s="141">
        <f t="shared" si="6"/>
        <v>0</v>
      </c>
      <c r="H444" s="98"/>
    </row>
    <row r="445" spans="2:8" hidden="1" outlineLevel="1" x14ac:dyDescent="0.2">
      <c r="B445" s="52"/>
      <c r="C445" s="52"/>
      <c r="D445" s="53"/>
      <c r="E445" s="53"/>
      <c r="F445" s="237"/>
      <c r="G445" s="141">
        <f t="shared" si="6"/>
        <v>0</v>
      </c>
      <c r="H445" s="98"/>
    </row>
    <row r="446" spans="2:8" hidden="1" outlineLevel="1" x14ac:dyDescent="0.2">
      <c r="B446" s="52"/>
      <c r="C446" s="52"/>
      <c r="D446" s="53"/>
      <c r="E446" s="53"/>
      <c r="F446" s="237"/>
      <c r="G446" s="141">
        <f t="shared" si="6"/>
        <v>0</v>
      </c>
      <c r="H446" s="98"/>
    </row>
    <row r="447" spans="2:8" hidden="1" outlineLevel="1" x14ac:dyDescent="0.2">
      <c r="B447" s="52"/>
      <c r="C447" s="52"/>
      <c r="D447" s="53"/>
      <c r="E447" s="53"/>
      <c r="F447" s="237"/>
      <c r="G447" s="141">
        <f t="shared" si="6"/>
        <v>0</v>
      </c>
      <c r="H447" s="98"/>
    </row>
    <row r="448" spans="2:8" hidden="1" outlineLevel="1" x14ac:dyDescent="0.2">
      <c r="B448" s="52"/>
      <c r="C448" s="52"/>
      <c r="D448" s="53"/>
      <c r="E448" s="53"/>
      <c r="F448" s="237"/>
      <c r="G448" s="141">
        <f t="shared" si="6"/>
        <v>0</v>
      </c>
      <c r="H448" s="98"/>
    </row>
    <row r="449" spans="2:8" hidden="1" outlineLevel="1" x14ac:dyDescent="0.2">
      <c r="B449" s="52"/>
      <c r="C449" s="52"/>
      <c r="D449" s="53"/>
      <c r="E449" s="53"/>
      <c r="F449" s="237"/>
      <c r="G449" s="141">
        <f t="shared" si="6"/>
        <v>0</v>
      </c>
      <c r="H449" s="98"/>
    </row>
    <row r="450" spans="2:8" hidden="1" outlineLevel="1" x14ac:dyDescent="0.2">
      <c r="B450" s="52"/>
      <c r="C450" s="52"/>
      <c r="D450" s="53"/>
      <c r="E450" s="53"/>
      <c r="F450" s="237"/>
      <c r="G450" s="141">
        <f t="shared" si="6"/>
        <v>0</v>
      </c>
      <c r="H450" s="98"/>
    </row>
    <row r="451" spans="2:8" hidden="1" outlineLevel="1" x14ac:dyDescent="0.2">
      <c r="B451" s="52"/>
      <c r="C451" s="52"/>
      <c r="D451" s="53"/>
      <c r="E451" s="53"/>
      <c r="F451" s="237"/>
      <c r="G451" s="141">
        <f t="shared" si="6"/>
        <v>0</v>
      </c>
      <c r="H451" s="98"/>
    </row>
    <row r="452" spans="2:8" hidden="1" outlineLevel="1" x14ac:dyDescent="0.2">
      <c r="B452" s="52"/>
      <c r="C452" s="52"/>
      <c r="D452" s="53"/>
      <c r="E452" s="53"/>
      <c r="F452" s="237"/>
      <c r="G452" s="141">
        <f t="shared" si="6"/>
        <v>0</v>
      </c>
      <c r="H452" s="98"/>
    </row>
    <row r="453" spans="2:8" hidden="1" outlineLevel="1" x14ac:dyDescent="0.2">
      <c r="B453" s="52"/>
      <c r="C453" s="52"/>
      <c r="D453" s="53"/>
      <c r="E453" s="53"/>
      <c r="F453" s="237"/>
      <c r="G453" s="141">
        <f t="shared" si="6"/>
        <v>0</v>
      </c>
      <c r="H453" s="98"/>
    </row>
    <row r="454" spans="2:8" hidden="1" outlineLevel="1" x14ac:dyDescent="0.2">
      <c r="B454" s="52"/>
      <c r="C454" s="52"/>
      <c r="D454" s="53"/>
      <c r="E454" s="53"/>
      <c r="F454" s="237"/>
      <c r="G454" s="141">
        <f t="shared" si="6"/>
        <v>0</v>
      </c>
      <c r="H454" s="98"/>
    </row>
    <row r="455" spans="2:8" hidden="1" outlineLevel="1" x14ac:dyDescent="0.2">
      <c r="B455" s="52"/>
      <c r="C455" s="52"/>
      <c r="D455" s="53"/>
      <c r="E455" s="53"/>
      <c r="F455" s="237"/>
      <c r="G455" s="141">
        <f t="shared" si="6"/>
        <v>0</v>
      </c>
      <c r="H455" s="98"/>
    </row>
    <row r="456" spans="2:8" hidden="1" outlineLevel="1" x14ac:dyDescent="0.2">
      <c r="B456" s="52"/>
      <c r="C456" s="52"/>
      <c r="D456" s="53"/>
      <c r="E456" s="53"/>
      <c r="F456" s="237"/>
      <c r="G456" s="141">
        <f t="shared" si="6"/>
        <v>0</v>
      </c>
      <c r="H456" s="98"/>
    </row>
    <row r="457" spans="2:8" hidden="1" outlineLevel="1" x14ac:dyDescent="0.2">
      <c r="B457" s="52"/>
      <c r="C457" s="52"/>
      <c r="D457" s="53"/>
      <c r="E457" s="53"/>
      <c r="F457" s="237"/>
      <c r="G457" s="141">
        <f t="shared" si="6"/>
        <v>0</v>
      </c>
      <c r="H457" s="98"/>
    </row>
    <row r="458" spans="2:8" hidden="1" outlineLevel="1" x14ac:dyDescent="0.2">
      <c r="B458" s="52"/>
      <c r="C458" s="52"/>
      <c r="D458" s="53"/>
      <c r="E458" s="53"/>
      <c r="F458" s="237"/>
      <c r="G458" s="141">
        <f t="shared" si="6"/>
        <v>0</v>
      </c>
      <c r="H458" s="98"/>
    </row>
    <row r="459" spans="2:8" hidden="1" outlineLevel="1" x14ac:dyDescent="0.2">
      <c r="B459" s="52"/>
      <c r="C459" s="52"/>
      <c r="D459" s="53"/>
      <c r="E459" s="53"/>
      <c r="F459" s="237"/>
      <c r="G459" s="141">
        <f t="shared" si="6"/>
        <v>0</v>
      </c>
      <c r="H459" s="98"/>
    </row>
    <row r="460" spans="2:8" hidden="1" outlineLevel="1" x14ac:dyDescent="0.2">
      <c r="B460" s="52"/>
      <c r="C460" s="52"/>
      <c r="D460" s="53"/>
      <c r="E460" s="53"/>
      <c r="F460" s="237"/>
      <c r="G460" s="141">
        <f t="shared" si="6"/>
        <v>0</v>
      </c>
      <c r="H460" s="98"/>
    </row>
    <row r="461" spans="2:8" hidden="1" outlineLevel="1" x14ac:dyDescent="0.2">
      <c r="B461" s="52"/>
      <c r="C461" s="52"/>
      <c r="D461" s="53"/>
      <c r="E461" s="53"/>
      <c r="F461" s="237"/>
      <c r="G461" s="141">
        <f t="shared" si="6"/>
        <v>0</v>
      </c>
      <c r="H461" s="98"/>
    </row>
    <row r="462" spans="2:8" hidden="1" outlineLevel="1" x14ac:dyDescent="0.2">
      <c r="B462" s="52"/>
      <c r="C462" s="52"/>
      <c r="D462" s="53"/>
      <c r="E462" s="53"/>
      <c r="F462" s="237"/>
      <c r="G462" s="141">
        <f t="shared" si="6"/>
        <v>0</v>
      </c>
      <c r="H462" s="98"/>
    </row>
    <row r="463" spans="2:8" hidden="1" outlineLevel="1" x14ac:dyDescent="0.2">
      <c r="B463" s="52"/>
      <c r="C463" s="52"/>
      <c r="D463" s="53"/>
      <c r="E463" s="53"/>
      <c r="F463" s="237"/>
      <c r="G463" s="141">
        <f t="shared" si="6"/>
        <v>0</v>
      </c>
      <c r="H463" s="98"/>
    </row>
    <row r="464" spans="2:8" hidden="1" outlineLevel="1" x14ac:dyDescent="0.2">
      <c r="B464" s="52"/>
      <c r="C464" s="52"/>
      <c r="D464" s="53"/>
      <c r="E464" s="53"/>
      <c r="F464" s="237"/>
      <c r="G464" s="141">
        <f t="shared" ref="G464:G508" si="7">+IF(D464*E464=0,F464*330000,D464*E464)</f>
        <v>0</v>
      </c>
      <c r="H464" s="98"/>
    </row>
    <row r="465" spans="2:8" hidden="1" outlineLevel="1" x14ac:dyDescent="0.2">
      <c r="B465" s="52"/>
      <c r="C465" s="52"/>
      <c r="D465" s="53"/>
      <c r="E465" s="53"/>
      <c r="F465" s="237"/>
      <c r="G465" s="141">
        <f t="shared" si="7"/>
        <v>0</v>
      </c>
      <c r="H465" s="98"/>
    </row>
    <row r="466" spans="2:8" hidden="1" outlineLevel="1" x14ac:dyDescent="0.2">
      <c r="B466" s="52"/>
      <c r="C466" s="52"/>
      <c r="D466" s="53"/>
      <c r="E466" s="53"/>
      <c r="F466" s="237"/>
      <c r="G466" s="141">
        <f t="shared" si="7"/>
        <v>0</v>
      </c>
      <c r="H466" s="98"/>
    </row>
    <row r="467" spans="2:8" hidden="1" outlineLevel="1" x14ac:dyDescent="0.2">
      <c r="B467" s="52"/>
      <c r="C467" s="52"/>
      <c r="D467" s="53"/>
      <c r="E467" s="53"/>
      <c r="F467" s="237"/>
      <c r="G467" s="141">
        <f t="shared" si="7"/>
        <v>0</v>
      </c>
      <c r="H467" s="98"/>
    </row>
    <row r="468" spans="2:8" hidden="1" outlineLevel="1" x14ac:dyDescent="0.2">
      <c r="B468" s="52"/>
      <c r="C468" s="52"/>
      <c r="D468" s="53"/>
      <c r="E468" s="53"/>
      <c r="F468" s="237"/>
      <c r="G468" s="141">
        <f t="shared" si="7"/>
        <v>0</v>
      </c>
      <c r="H468" s="98"/>
    </row>
    <row r="469" spans="2:8" hidden="1" outlineLevel="1" x14ac:dyDescent="0.2">
      <c r="B469" s="52"/>
      <c r="C469" s="52"/>
      <c r="D469" s="53"/>
      <c r="E469" s="53"/>
      <c r="F469" s="237"/>
      <c r="G469" s="141">
        <f t="shared" si="7"/>
        <v>0</v>
      </c>
      <c r="H469" s="98"/>
    </row>
    <row r="470" spans="2:8" hidden="1" outlineLevel="1" x14ac:dyDescent="0.2">
      <c r="B470" s="52"/>
      <c r="C470" s="52"/>
      <c r="D470" s="53"/>
      <c r="E470" s="53"/>
      <c r="F470" s="237"/>
      <c r="G470" s="141">
        <f t="shared" si="7"/>
        <v>0</v>
      </c>
      <c r="H470" s="98"/>
    </row>
    <row r="471" spans="2:8" hidden="1" outlineLevel="1" x14ac:dyDescent="0.2">
      <c r="B471" s="52"/>
      <c r="C471" s="52"/>
      <c r="D471" s="53"/>
      <c r="E471" s="53"/>
      <c r="F471" s="237"/>
      <c r="G471" s="141">
        <f t="shared" si="7"/>
        <v>0</v>
      </c>
      <c r="H471" s="98"/>
    </row>
    <row r="472" spans="2:8" hidden="1" outlineLevel="1" x14ac:dyDescent="0.2">
      <c r="B472" s="52"/>
      <c r="C472" s="52"/>
      <c r="D472" s="53"/>
      <c r="E472" s="53"/>
      <c r="F472" s="237"/>
      <c r="G472" s="141">
        <f t="shared" si="7"/>
        <v>0</v>
      </c>
      <c r="H472" s="98"/>
    </row>
    <row r="473" spans="2:8" hidden="1" outlineLevel="1" x14ac:dyDescent="0.2">
      <c r="B473" s="52"/>
      <c r="C473" s="52"/>
      <c r="D473" s="53"/>
      <c r="E473" s="53"/>
      <c r="F473" s="237"/>
      <c r="G473" s="141">
        <f t="shared" si="7"/>
        <v>0</v>
      </c>
      <c r="H473" s="98"/>
    </row>
    <row r="474" spans="2:8" hidden="1" outlineLevel="1" x14ac:dyDescent="0.2">
      <c r="B474" s="52"/>
      <c r="C474" s="52"/>
      <c r="D474" s="53"/>
      <c r="E474" s="53"/>
      <c r="F474" s="237"/>
      <c r="G474" s="141">
        <f t="shared" si="7"/>
        <v>0</v>
      </c>
      <c r="H474" s="98"/>
    </row>
    <row r="475" spans="2:8" hidden="1" outlineLevel="1" x14ac:dyDescent="0.2">
      <c r="B475" s="52"/>
      <c r="C475" s="52"/>
      <c r="D475" s="53"/>
      <c r="E475" s="53"/>
      <c r="F475" s="237"/>
      <c r="G475" s="141">
        <f t="shared" si="7"/>
        <v>0</v>
      </c>
      <c r="H475" s="98"/>
    </row>
    <row r="476" spans="2:8" hidden="1" outlineLevel="1" x14ac:dyDescent="0.2">
      <c r="B476" s="52"/>
      <c r="C476" s="52"/>
      <c r="D476" s="53"/>
      <c r="E476" s="53"/>
      <c r="F476" s="237"/>
      <c r="G476" s="141">
        <f t="shared" si="7"/>
        <v>0</v>
      </c>
      <c r="H476" s="98"/>
    </row>
    <row r="477" spans="2:8" hidden="1" outlineLevel="1" x14ac:dyDescent="0.2">
      <c r="B477" s="52"/>
      <c r="C477" s="52"/>
      <c r="D477" s="53"/>
      <c r="E477" s="53"/>
      <c r="F477" s="237"/>
      <c r="G477" s="141">
        <f t="shared" si="7"/>
        <v>0</v>
      </c>
      <c r="H477" s="98"/>
    </row>
    <row r="478" spans="2:8" hidden="1" outlineLevel="1" x14ac:dyDescent="0.2">
      <c r="B478" s="52"/>
      <c r="C478" s="52"/>
      <c r="D478" s="53"/>
      <c r="E478" s="53"/>
      <c r="F478" s="237"/>
      <c r="G478" s="141">
        <f t="shared" si="7"/>
        <v>0</v>
      </c>
      <c r="H478" s="98"/>
    </row>
    <row r="479" spans="2:8" hidden="1" outlineLevel="1" x14ac:dyDescent="0.2">
      <c r="B479" s="52"/>
      <c r="C479" s="52"/>
      <c r="D479" s="53"/>
      <c r="E479" s="53"/>
      <c r="F479" s="237"/>
      <c r="G479" s="141">
        <f t="shared" si="7"/>
        <v>0</v>
      </c>
      <c r="H479" s="98"/>
    </row>
    <row r="480" spans="2:8" hidden="1" outlineLevel="1" x14ac:dyDescent="0.2">
      <c r="B480" s="52"/>
      <c r="C480" s="52"/>
      <c r="D480" s="53"/>
      <c r="E480" s="53"/>
      <c r="F480" s="237"/>
      <c r="G480" s="141">
        <f t="shared" si="7"/>
        <v>0</v>
      </c>
      <c r="H480" s="98"/>
    </row>
    <row r="481" spans="2:8" hidden="1" outlineLevel="1" x14ac:dyDescent="0.2">
      <c r="B481" s="52"/>
      <c r="C481" s="52"/>
      <c r="D481" s="53"/>
      <c r="E481" s="53"/>
      <c r="F481" s="237"/>
      <c r="G481" s="141">
        <f t="shared" si="7"/>
        <v>0</v>
      </c>
      <c r="H481" s="98"/>
    </row>
    <row r="482" spans="2:8" hidden="1" outlineLevel="1" x14ac:dyDescent="0.2">
      <c r="B482" s="52"/>
      <c r="C482" s="52"/>
      <c r="D482" s="53"/>
      <c r="E482" s="53"/>
      <c r="F482" s="237"/>
      <c r="G482" s="141">
        <f t="shared" si="7"/>
        <v>0</v>
      </c>
      <c r="H482" s="98"/>
    </row>
    <row r="483" spans="2:8" hidden="1" outlineLevel="1" x14ac:dyDescent="0.2">
      <c r="B483" s="52"/>
      <c r="C483" s="52"/>
      <c r="D483" s="53"/>
      <c r="E483" s="53"/>
      <c r="F483" s="237"/>
      <c r="G483" s="141">
        <f t="shared" si="7"/>
        <v>0</v>
      </c>
      <c r="H483" s="98"/>
    </row>
    <row r="484" spans="2:8" hidden="1" outlineLevel="1" x14ac:dyDescent="0.2">
      <c r="B484" s="52"/>
      <c r="C484" s="52"/>
      <c r="D484" s="53"/>
      <c r="E484" s="53"/>
      <c r="F484" s="237"/>
      <c r="G484" s="141">
        <f t="shared" si="7"/>
        <v>0</v>
      </c>
      <c r="H484" s="98"/>
    </row>
    <row r="485" spans="2:8" hidden="1" outlineLevel="1" x14ac:dyDescent="0.2">
      <c r="B485" s="52"/>
      <c r="C485" s="52"/>
      <c r="D485" s="53"/>
      <c r="E485" s="53"/>
      <c r="F485" s="237"/>
      <c r="G485" s="141">
        <f t="shared" si="7"/>
        <v>0</v>
      </c>
      <c r="H485" s="98"/>
    </row>
    <row r="486" spans="2:8" hidden="1" outlineLevel="1" x14ac:dyDescent="0.2">
      <c r="B486" s="52"/>
      <c r="C486" s="52"/>
      <c r="D486" s="53"/>
      <c r="E486" s="53"/>
      <c r="F486" s="237"/>
      <c r="G486" s="141">
        <f t="shared" si="7"/>
        <v>0</v>
      </c>
      <c r="H486" s="98"/>
    </row>
    <row r="487" spans="2:8" hidden="1" outlineLevel="1" x14ac:dyDescent="0.2">
      <c r="B487" s="52"/>
      <c r="C487" s="52"/>
      <c r="D487" s="53"/>
      <c r="E487" s="53"/>
      <c r="F487" s="237"/>
      <c r="G487" s="141">
        <f t="shared" si="7"/>
        <v>0</v>
      </c>
      <c r="H487" s="98"/>
    </row>
    <row r="488" spans="2:8" hidden="1" outlineLevel="1" x14ac:dyDescent="0.2">
      <c r="B488" s="52"/>
      <c r="C488" s="52"/>
      <c r="D488" s="53"/>
      <c r="E488" s="53"/>
      <c r="F488" s="237"/>
      <c r="G488" s="141">
        <f t="shared" si="7"/>
        <v>0</v>
      </c>
      <c r="H488" s="98"/>
    </row>
    <row r="489" spans="2:8" hidden="1" outlineLevel="1" x14ac:dyDescent="0.2">
      <c r="B489" s="52"/>
      <c r="C489" s="52"/>
      <c r="D489" s="53"/>
      <c r="E489" s="53"/>
      <c r="F489" s="237"/>
      <c r="G489" s="141">
        <f t="shared" si="7"/>
        <v>0</v>
      </c>
      <c r="H489" s="98"/>
    </row>
    <row r="490" spans="2:8" hidden="1" outlineLevel="1" x14ac:dyDescent="0.2">
      <c r="B490" s="52"/>
      <c r="C490" s="52"/>
      <c r="D490" s="53"/>
      <c r="E490" s="53"/>
      <c r="F490" s="237"/>
      <c r="G490" s="141">
        <f t="shared" si="7"/>
        <v>0</v>
      </c>
      <c r="H490" s="98"/>
    </row>
    <row r="491" spans="2:8" hidden="1" outlineLevel="1" x14ac:dyDescent="0.2">
      <c r="B491" s="52"/>
      <c r="C491" s="52"/>
      <c r="D491" s="53"/>
      <c r="E491" s="53"/>
      <c r="F491" s="237"/>
      <c r="G491" s="141">
        <f t="shared" si="7"/>
        <v>0</v>
      </c>
      <c r="H491" s="98"/>
    </row>
    <row r="492" spans="2:8" hidden="1" outlineLevel="1" x14ac:dyDescent="0.2">
      <c r="B492" s="52"/>
      <c r="C492" s="52"/>
      <c r="D492" s="53"/>
      <c r="E492" s="53"/>
      <c r="F492" s="237"/>
      <c r="G492" s="141">
        <f t="shared" si="7"/>
        <v>0</v>
      </c>
      <c r="H492" s="98"/>
    </row>
    <row r="493" spans="2:8" hidden="1" outlineLevel="1" x14ac:dyDescent="0.2">
      <c r="B493" s="52"/>
      <c r="C493" s="52"/>
      <c r="D493" s="53"/>
      <c r="E493" s="53"/>
      <c r="F493" s="237"/>
      <c r="G493" s="141">
        <f t="shared" si="7"/>
        <v>0</v>
      </c>
      <c r="H493" s="98"/>
    </row>
    <row r="494" spans="2:8" hidden="1" outlineLevel="1" x14ac:dyDescent="0.2">
      <c r="B494" s="52"/>
      <c r="C494" s="52"/>
      <c r="D494" s="53"/>
      <c r="E494" s="53"/>
      <c r="F494" s="237"/>
      <c r="G494" s="141">
        <f t="shared" si="7"/>
        <v>0</v>
      </c>
      <c r="H494" s="98"/>
    </row>
    <row r="495" spans="2:8" hidden="1" outlineLevel="1" x14ac:dyDescent="0.2">
      <c r="B495" s="52"/>
      <c r="C495" s="52"/>
      <c r="D495" s="53"/>
      <c r="E495" s="53"/>
      <c r="F495" s="237"/>
      <c r="G495" s="141">
        <f t="shared" si="7"/>
        <v>0</v>
      </c>
      <c r="H495" s="98"/>
    </row>
    <row r="496" spans="2:8" hidden="1" outlineLevel="1" x14ac:dyDescent="0.2">
      <c r="B496" s="52"/>
      <c r="C496" s="52"/>
      <c r="D496" s="53"/>
      <c r="E496" s="53"/>
      <c r="F496" s="237"/>
      <c r="G496" s="141">
        <f t="shared" si="7"/>
        <v>0</v>
      </c>
      <c r="H496" s="98"/>
    </row>
    <row r="497" spans="1:8" hidden="1" outlineLevel="1" x14ac:dyDescent="0.2">
      <c r="B497" s="52"/>
      <c r="C497" s="52"/>
      <c r="D497" s="53"/>
      <c r="E497" s="53"/>
      <c r="F497" s="237"/>
      <c r="G497" s="141">
        <f t="shared" si="7"/>
        <v>0</v>
      </c>
      <c r="H497" s="98"/>
    </row>
    <row r="498" spans="1:8" hidden="1" outlineLevel="1" x14ac:dyDescent="0.2">
      <c r="B498" s="52"/>
      <c r="C498" s="52"/>
      <c r="D498" s="53"/>
      <c r="E498" s="53"/>
      <c r="F498" s="237"/>
      <c r="G498" s="141">
        <f t="shared" si="7"/>
        <v>0</v>
      </c>
      <c r="H498" s="98"/>
    </row>
    <row r="499" spans="1:8" hidden="1" outlineLevel="1" x14ac:dyDescent="0.2">
      <c r="B499" s="52"/>
      <c r="C499" s="52"/>
      <c r="D499" s="53"/>
      <c r="E499" s="53"/>
      <c r="F499" s="237"/>
      <c r="G499" s="141">
        <f t="shared" si="7"/>
        <v>0</v>
      </c>
      <c r="H499" s="98"/>
    </row>
    <row r="500" spans="1:8" hidden="1" outlineLevel="1" x14ac:dyDescent="0.2">
      <c r="B500" s="52"/>
      <c r="C500" s="52"/>
      <c r="D500" s="53"/>
      <c r="E500" s="53"/>
      <c r="F500" s="237"/>
      <c r="G500" s="141">
        <f t="shared" si="7"/>
        <v>0</v>
      </c>
      <c r="H500" s="98"/>
    </row>
    <row r="501" spans="1:8" hidden="1" outlineLevel="1" x14ac:dyDescent="0.2">
      <c r="B501" s="52"/>
      <c r="C501" s="52"/>
      <c r="D501" s="53"/>
      <c r="E501" s="53"/>
      <c r="F501" s="237"/>
      <c r="G501" s="141">
        <f t="shared" si="7"/>
        <v>0</v>
      </c>
      <c r="H501" s="98"/>
    </row>
    <row r="502" spans="1:8" hidden="1" outlineLevel="1" x14ac:dyDescent="0.2">
      <c r="B502" s="52"/>
      <c r="C502" s="52"/>
      <c r="D502" s="53"/>
      <c r="E502" s="53"/>
      <c r="F502" s="237"/>
      <c r="G502" s="141">
        <f t="shared" si="7"/>
        <v>0</v>
      </c>
      <c r="H502" s="98"/>
    </row>
    <row r="503" spans="1:8" hidden="1" outlineLevel="1" x14ac:dyDescent="0.2">
      <c r="B503" s="52"/>
      <c r="C503" s="52"/>
      <c r="D503" s="53"/>
      <c r="E503" s="53"/>
      <c r="F503" s="237"/>
      <c r="G503" s="141">
        <f t="shared" si="7"/>
        <v>0</v>
      </c>
      <c r="H503" s="98"/>
    </row>
    <row r="504" spans="1:8" hidden="1" outlineLevel="1" x14ac:dyDescent="0.2">
      <c r="B504" s="52"/>
      <c r="C504" s="52"/>
      <c r="D504" s="53"/>
      <c r="E504" s="53"/>
      <c r="F504" s="237"/>
      <c r="G504" s="141">
        <f t="shared" si="7"/>
        <v>0</v>
      </c>
      <c r="H504" s="98"/>
    </row>
    <row r="505" spans="1:8" hidden="1" outlineLevel="1" x14ac:dyDescent="0.2">
      <c r="B505" s="52"/>
      <c r="C505" s="52"/>
      <c r="D505" s="53"/>
      <c r="E505" s="53"/>
      <c r="F505" s="237"/>
      <c r="G505" s="141">
        <f t="shared" si="7"/>
        <v>0</v>
      </c>
      <c r="H505" s="98"/>
    </row>
    <row r="506" spans="1:8" hidden="1" outlineLevel="1" x14ac:dyDescent="0.2">
      <c r="B506" s="52"/>
      <c r="C506" s="52"/>
      <c r="D506" s="53"/>
      <c r="E506" s="53"/>
      <c r="F506" s="237"/>
      <c r="G506" s="141">
        <f t="shared" si="7"/>
        <v>0</v>
      </c>
      <c r="H506" s="98"/>
    </row>
    <row r="507" spans="1:8" hidden="1" outlineLevel="1" x14ac:dyDescent="0.2">
      <c r="B507" s="52"/>
      <c r="C507" s="52"/>
      <c r="D507" s="53"/>
      <c r="E507" s="53"/>
      <c r="F507" s="237"/>
      <c r="G507" s="141">
        <f t="shared" si="7"/>
        <v>0</v>
      </c>
      <c r="H507" s="98"/>
    </row>
    <row r="508" spans="1:8" hidden="1" outlineLevel="1" x14ac:dyDescent="0.2">
      <c r="B508" s="52"/>
      <c r="C508" s="52"/>
      <c r="D508" s="53"/>
      <c r="E508" s="53"/>
      <c r="F508" s="237"/>
      <c r="G508" s="141">
        <f t="shared" si="7"/>
        <v>0</v>
      </c>
      <c r="H508" s="98"/>
    </row>
    <row r="509" spans="1:8" collapsed="1" x14ac:dyDescent="0.2">
      <c r="A509" s="98"/>
      <c r="B509" s="98"/>
      <c r="C509" s="98"/>
      <c r="D509" s="98"/>
      <c r="E509" s="98"/>
      <c r="F509" s="232"/>
      <c r="G509" s="136"/>
      <c r="H509" s="98"/>
    </row>
    <row r="510" spans="1:8" x14ac:dyDescent="0.2">
      <c r="A510" s="98"/>
      <c r="B510" s="98"/>
      <c r="C510" s="98"/>
      <c r="D510" s="98"/>
      <c r="E510" s="98"/>
      <c r="F510" s="235" t="str">
        <f>+HLOOKUP($G$2,Language!$B:$G,55,FALSE)</f>
        <v>Beregnede antal m2</v>
      </c>
      <c r="G510" s="139">
        <f>+SUM(G15:G509)</f>
        <v>0</v>
      </c>
      <c r="H510" s="98"/>
    </row>
    <row r="511" spans="1:8" x14ac:dyDescent="0.2">
      <c r="A511" s="98"/>
      <c r="B511" s="98"/>
      <c r="C511" s="98"/>
      <c r="D511" s="98"/>
      <c r="E511" s="98"/>
      <c r="F511" s="232"/>
      <c r="G511" s="140">
        <f>+IF('m2 Cleaning O2'!G8="",'m2 Cleaning O2'!G510,'m2 Cleaning O2'!G8)</f>
        <v>0</v>
      </c>
      <c r="H511" s="98"/>
    </row>
    <row r="512" spans="1:8" x14ac:dyDescent="0.2">
      <c r="A512" s="98"/>
      <c r="B512" s="98"/>
      <c r="C512" s="98"/>
      <c r="D512" s="98"/>
      <c r="E512" s="98"/>
      <c r="F512" s="232"/>
      <c r="G512" s="136"/>
      <c r="H512" s="98"/>
    </row>
  </sheetData>
  <mergeCells count="3">
    <mergeCell ref="D8:F8"/>
    <mergeCell ref="D10:F10"/>
    <mergeCell ref="B8:C8"/>
  </mergeCells>
  <dataValidations count="2">
    <dataValidation showInputMessage="1" showErrorMessage="1" sqref="G2"/>
    <dataValidation type="decimal" operator="greaterThanOrEqual" allowBlank="1" showInputMessage="1" showErrorMessage="1" sqref="G8 D15:F509">
      <formula1>0</formula1>
    </dataValidation>
  </dataValidations>
  <hyperlinks>
    <hyperlink ref="D8:F8" r:id="rId1" display="03 Documentation\a) m2 cleaning (O2)"/>
    <hyperlink ref="D10:F10" r:id="rId2" display="03 Documentation\a) m2 cleaning (O2)\Contract examples"/>
  </hyperlinks>
  <pageMargins left="0.23622047244094491" right="0.23622047244094491" top="0.74803149606299213" bottom="0.74803149606299213" header="0.31496062992125984" footer="0.31496062992125984"/>
  <pageSetup paperSize="9" scale="73" fitToHeight="0" orientation="landscape"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S200"/>
  <sheetViews>
    <sheetView zoomScale="80" zoomScaleNormal="80" workbookViewId="0">
      <selection activeCell="S26" sqref="S26"/>
    </sheetView>
  </sheetViews>
  <sheetFormatPr defaultColWidth="0" defaultRowHeight="12.75" customHeight="1" zeroHeight="1" outlineLevelRow="1" outlineLevelCol="1" x14ac:dyDescent="0.2"/>
  <cols>
    <col min="1" max="1" width="3.875" style="192" customWidth="1"/>
    <col min="2" max="2" width="31.25" style="192" customWidth="1"/>
    <col min="3" max="3" width="20.75" style="192" customWidth="1"/>
    <col min="4" max="4" width="23" style="192" customWidth="1"/>
    <col min="5" max="5" width="23.25" style="192" customWidth="1"/>
    <col min="6" max="6" width="26" style="192" customWidth="1"/>
    <col min="7" max="7" width="23.375" style="192" customWidth="1"/>
    <col min="8" max="8" width="15" style="192" customWidth="1"/>
    <col min="9" max="10" width="18.25" style="193" customWidth="1"/>
    <col min="11" max="11" width="14.875" style="2" customWidth="1" collapsed="1"/>
    <col min="12" max="12" width="12.25" style="192" hidden="1" customWidth="1" outlineLevel="1"/>
    <col min="13" max="13" width="25.25" style="192" hidden="1" customWidth="1" outlineLevel="1"/>
    <col min="14" max="14" width="27.5" style="192" hidden="1" customWidth="1" outlineLevel="1"/>
    <col min="15" max="15" width="16" style="192" hidden="1" customWidth="1" outlineLevel="1"/>
    <col min="16" max="16" width="22.25" style="84" hidden="1" customWidth="1" outlineLevel="1"/>
    <col min="17" max="17" width="4.375" style="278" hidden="1" customWidth="1" outlineLevel="1"/>
    <col min="18" max="20" width="9" style="82" hidden="1" customWidth="1" outlineLevel="1"/>
    <col min="21" max="21" width="4.25" style="1" customWidth="1"/>
    <col min="22" max="70" width="9" style="1" hidden="1" customWidth="1"/>
    <col min="71" max="71" width="9" style="2" hidden="1" customWidth="1"/>
    <col min="72" max="16384" width="0" style="2" hidden="1"/>
  </cols>
  <sheetData>
    <row r="1" spans="1:71" x14ac:dyDescent="0.2">
      <c r="A1" s="133"/>
      <c r="B1" s="133"/>
      <c r="C1" s="133"/>
      <c r="D1" s="133"/>
      <c r="E1" s="133"/>
      <c r="F1" s="133"/>
      <c r="G1" s="133"/>
      <c r="H1" s="133"/>
      <c r="I1" s="100"/>
      <c r="J1" s="100"/>
      <c r="K1" s="133"/>
      <c r="L1" s="133"/>
      <c r="M1" s="133"/>
      <c r="N1" s="133"/>
      <c r="O1" s="133"/>
      <c r="P1" s="82"/>
    </row>
    <row r="2" spans="1:71" x14ac:dyDescent="0.2">
      <c r="A2" s="133"/>
      <c r="B2" s="102"/>
      <c r="C2" s="102"/>
      <c r="D2" s="102"/>
      <c r="E2" s="102"/>
      <c r="F2" s="109" t="s">
        <v>52</v>
      </c>
      <c r="G2" s="110" t="str">
        <f>+'Start here (select langage)'!G2</f>
        <v>Dansk</v>
      </c>
      <c r="H2" s="133"/>
      <c r="I2" s="100"/>
      <c r="J2" s="100"/>
      <c r="K2" s="133"/>
      <c r="L2" s="133"/>
      <c r="M2" s="133"/>
      <c r="N2" s="133"/>
      <c r="O2" s="133"/>
      <c r="P2" s="82"/>
    </row>
    <row r="3" spans="1:71" ht="23.25" x14ac:dyDescent="0.35">
      <c r="A3" s="133"/>
      <c r="B3" s="101" t="str">
        <f>+HLOOKUP($G$2,Language!$B:$G,2,FALSE)</f>
        <v>Svanemærkning af rengøringstjenester, Gen. 3</v>
      </c>
      <c r="C3" s="102"/>
      <c r="D3" s="102"/>
      <c r="E3" s="102"/>
      <c r="F3" s="102"/>
      <c r="G3" s="102"/>
      <c r="H3" s="114"/>
      <c r="I3" s="99"/>
      <c r="J3" s="99"/>
      <c r="K3" s="114"/>
      <c r="L3" s="114"/>
      <c r="M3" s="114"/>
      <c r="N3" s="114"/>
      <c r="O3" s="114"/>
      <c r="P3" s="82"/>
    </row>
    <row r="4" spans="1:71" x14ac:dyDescent="0.2">
      <c r="A4" s="133"/>
      <c r="B4" s="102" t="str">
        <f>+HLOOKUP($G$2,Language!$B:$G,3,FALSE)</f>
        <v>- Dokumentation af forbrug af kemikalier</v>
      </c>
      <c r="C4" s="114"/>
      <c r="D4" s="114"/>
      <c r="E4" s="114"/>
      <c r="F4" s="155"/>
      <c r="G4" s="154"/>
      <c r="H4" s="155"/>
      <c r="I4" s="99"/>
      <c r="J4" s="99"/>
      <c r="K4" s="114"/>
      <c r="L4" s="114"/>
      <c r="M4" s="114"/>
      <c r="N4" s="114"/>
      <c r="O4" s="114"/>
      <c r="P4" s="82"/>
    </row>
    <row r="5" spans="1:71" x14ac:dyDescent="0.2">
      <c r="A5" s="133"/>
      <c r="B5" s="147" t="str">
        <f>+HLOOKUP($G$2,Language!$B:$G,4,FALSE)</f>
        <v>Indtast data i de lyseblå felter for dokumentation og beregning af kemi</v>
      </c>
      <c r="C5" s="114"/>
      <c r="D5" s="114"/>
      <c r="E5" s="102" t="str">
        <f>+HLOOKUP($G$2,Language!$B:$G,24,FALSE)&amp;":"</f>
        <v>Indkøbsaansvarlig for kemikalier:</v>
      </c>
      <c r="F5" s="102"/>
      <c r="G5" s="114"/>
      <c r="H5" s="102"/>
      <c r="I5" s="102"/>
      <c r="J5" s="102"/>
      <c r="K5" s="114"/>
      <c r="L5" s="114"/>
      <c r="M5" s="114"/>
      <c r="N5" s="114"/>
      <c r="O5" s="114"/>
      <c r="P5" s="82"/>
    </row>
    <row r="6" spans="1:71" x14ac:dyDescent="0.2">
      <c r="A6" s="133"/>
      <c r="B6" s="102"/>
      <c r="C6" s="114"/>
      <c r="D6" s="114"/>
      <c r="E6" s="109" t="str">
        <f>+HLOOKUP($G$2,Language!$B:$G,25,FALSE)&amp;":"</f>
        <v>Navn:</v>
      </c>
      <c r="F6" s="25"/>
      <c r="G6" s="156"/>
      <c r="H6" s="156"/>
      <c r="I6" s="157"/>
      <c r="J6" s="281"/>
      <c r="K6" s="114"/>
      <c r="L6" s="114"/>
      <c r="M6" s="114"/>
      <c r="N6" s="114"/>
      <c r="O6" s="114"/>
      <c r="P6" s="82"/>
    </row>
    <row r="7" spans="1:71" x14ac:dyDescent="0.2">
      <c r="A7" s="133"/>
      <c r="B7" s="102"/>
      <c r="C7" s="114"/>
      <c r="D7" s="114"/>
      <c r="E7" s="109" t="str">
        <f>+HLOOKUP($G$2,Language!$B:$G,26,FALSE)&amp;":"</f>
        <v>Stilling:</v>
      </c>
      <c r="F7" s="25"/>
      <c r="G7" s="156"/>
      <c r="H7" s="156"/>
      <c r="I7" s="157"/>
      <c r="J7" s="281"/>
      <c r="K7" s="114"/>
      <c r="L7" s="114"/>
      <c r="M7" s="114"/>
      <c r="N7" s="114"/>
      <c r="O7" s="114"/>
      <c r="P7" s="82"/>
    </row>
    <row r="8" spans="1:71" x14ac:dyDescent="0.2">
      <c r="A8" s="133"/>
      <c r="B8" s="102"/>
      <c r="C8" s="102"/>
      <c r="D8" s="102"/>
      <c r="E8" s="109" t="str">
        <f>+HLOOKUP($G$2,Language!$B:$G,27,FALSE)&amp;":"</f>
        <v>Direkte telefon:</v>
      </c>
      <c r="F8" s="26"/>
      <c r="G8" s="158"/>
      <c r="H8" s="158"/>
      <c r="I8" s="159"/>
      <c r="J8" s="223"/>
      <c r="K8" s="114"/>
      <c r="L8" s="114"/>
      <c r="M8" s="114"/>
      <c r="N8" s="114"/>
      <c r="O8" s="114"/>
      <c r="P8" s="82"/>
    </row>
    <row r="9" spans="1:71" ht="14.25" x14ac:dyDescent="0.2">
      <c r="A9" s="133"/>
      <c r="B9" s="147"/>
      <c r="C9" s="102"/>
      <c r="D9" s="102"/>
      <c r="E9" s="109" t="str">
        <f>+HLOOKUP($G$2,Language!$B:$G,28,FALSE)&amp;":"</f>
        <v>E-mail:</v>
      </c>
      <c r="F9" s="27"/>
      <c r="G9" s="160"/>
      <c r="H9" s="160"/>
      <c r="I9" s="161"/>
      <c r="J9" s="224"/>
      <c r="K9" s="114"/>
      <c r="L9" s="114"/>
      <c r="M9" s="114"/>
      <c r="N9" s="114"/>
      <c r="O9" s="114"/>
      <c r="P9" s="82"/>
    </row>
    <row r="10" spans="1:71" ht="5.25" customHeight="1" x14ac:dyDescent="0.2">
      <c r="A10" s="133"/>
      <c r="B10" s="102"/>
      <c r="C10" s="102"/>
      <c r="D10" s="102"/>
      <c r="E10" s="114"/>
      <c r="F10" s="20"/>
      <c r="G10" s="322"/>
      <c r="H10" s="322"/>
      <c r="I10" s="99"/>
      <c r="J10" s="225"/>
      <c r="K10" s="114"/>
      <c r="L10" s="114"/>
      <c r="M10" s="114"/>
      <c r="N10" s="114"/>
      <c r="O10" s="114"/>
      <c r="P10" s="82"/>
    </row>
    <row r="11" spans="1:71" ht="14.25" x14ac:dyDescent="0.2">
      <c r="A11" s="133"/>
      <c r="B11" s="102"/>
      <c r="C11" s="102"/>
      <c r="D11" s="109" t="str">
        <f>+HLOOKUP($G$2,Language!$B:$G,23,FALSE)&amp;":"</f>
        <v>Link til indkøbsstatistik for kemikalier:</v>
      </c>
      <c r="E11" s="323" t="s">
        <v>1020</v>
      </c>
      <c r="F11" s="323"/>
      <c r="G11" s="323"/>
      <c r="H11" s="323"/>
      <c r="I11" s="319"/>
      <c r="J11" s="226"/>
      <c r="K11" s="114"/>
      <c r="L11" s="114"/>
      <c r="M11" s="114"/>
      <c r="N11" s="114"/>
      <c r="O11" s="114"/>
      <c r="P11" s="82"/>
    </row>
    <row r="12" spans="1:71" ht="3.75" customHeight="1" x14ac:dyDescent="0.2">
      <c r="A12" s="133"/>
      <c r="B12" s="102"/>
      <c r="C12" s="102"/>
      <c r="D12" s="109"/>
      <c r="E12" s="36"/>
      <c r="F12" s="36"/>
      <c r="G12" s="36"/>
      <c r="H12" s="36"/>
      <c r="I12" s="23"/>
      <c r="J12" s="227"/>
      <c r="K12" s="114"/>
      <c r="L12" s="114"/>
      <c r="M12" s="114"/>
      <c r="N12" s="114"/>
      <c r="O12" s="114"/>
      <c r="P12" s="82"/>
    </row>
    <row r="13" spans="1:71" ht="14.25" x14ac:dyDescent="0.2">
      <c r="A13" s="133"/>
      <c r="B13" s="324" t="str">
        <f>+HLOOKUP($G$2,Language!$B:$G,103,FALSE)&amp;":"</f>
        <v>Link til rutiner, der skal sikre overholdelse af doreringskrav og tilgægelighed af doseringsanordninger:</v>
      </c>
      <c r="C13" s="325"/>
      <c r="D13" s="325"/>
      <c r="E13" s="317" t="s">
        <v>1021</v>
      </c>
      <c r="F13" s="318"/>
      <c r="G13" s="318"/>
      <c r="H13" s="318"/>
      <c r="I13" s="318"/>
      <c r="J13" s="228"/>
      <c r="K13" s="114"/>
      <c r="L13" s="114"/>
      <c r="M13" s="114"/>
      <c r="N13" s="114"/>
      <c r="O13" s="114"/>
      <c r="P13" s="82"/>
    </row>
    <row r="14" spans="1:71" ht="26.25" x14ac:dyDescent="0.4">
      <c r="A14" s="133"/>
      <c r="B14" s="148" t="str">
        <f>+HLOOKUP($G$2,Language!$B:$G,8,FALSE)</f>
        <v>Kemikalier til rengøringsydelsen og vask internt</v>
      </c>
      <c r="C14" s="114"/>
      <c r="D14" s="114"/>
      <c r="E14" s="114"/>
      <c r="F14" s="99"/>
      <c r="G14" s="281"/>
      <c r="H14" s="150"/>
      <c r="I14" s="99"/>
      <c r="J14" s="225"/>
      <c r="K14" s="114"/>
      <c r="L14" s="151" t="str">
        <f>+HLOOKUP($G$2,Language!$B:$G,18,FALSE)</f>
        <v>Nordisk Miljømærkning Sagsbehandlerkontrol</v>
      </c>
      <c r="M14" s="114"/>
      <c r="N14" s="114"/>
      <c r="O14" s="114"/>
      <c r="P14" s="82"/>
    </row>
    <row r="15" spans="1:71" ht="63.75" x14ac:dyDescent="0.2">
      <c r="A15" s="133"/>
      <c r="B15" s="149" t="str">
        <f>+HLOOKUP($G$2,Language!$B:$G,12,FALSE)</f>
        <v>Kemikalieleverandør</v>
      </c>
      <c r="C15" s="149" t="str">
        <f>+HLOOKUP($G$2,Language!$B:$G,13,FALSE)</f>
        <v>Handelsnavn (produkt som anvendes fremadrettet)</v>
      </c>
      <c r="D15" s="149" t="str">
        <f>+HLOOKUP($G$2,Language!$B:$G,14,FALSE)</f>
        <v>Evt. erstatning for …</v>
      </c>
      <c r="E15" s="149" t="str">
        <f>+HLOOKUP($G$2,Language!$B:$G,15,FALSE)</f>
        <v>Funktion (fritekst)</v>
      </c>
      <c r="F15" s="149" t="str">
        <f>+HLOOKUP($G$2,Language!$B:$G,237,FALSE)</f>
        <v>Produkttype</v>
      </c>
      <c r="G15" s="149" t="str">
        <f>+HLOOKUP($G$2,Language!$B:$G,16,FALSE)</f>
        <v>Indsæt link til sikkerhedsdatablad (hvis ikke miljømærket)</v>
      </c>
      <c r="H15" s="149" t="str">
        <f>+HLOOKUP($G$2,Language!$B:$G,17,FALSE)</f>
        <v>Evt. link til erklæring fra kemikalieleverandør (hvis ikke miljømærket)</v>
      </c>
      <c r="I15" s="152" t="str">
        <f>+HLOOKUP($G$2,Language!$B:$G,29,FALSE)</f>
        <v>Indkøbt mængde for perioden (liter eller kg)</v>
      </c>
      <c r="J15" s="152" t="str">
        <f>+HLOOKUP($G$2,Language!$B:$G,30,FALSE)</f>
        <v>Licensnummer, hvis miljømærket (feltet skal være tomt hvis ikke)</v>
      </c>
      <c r="K15" s="152" t="str">
        <f>+HLOOKUP($G$2,Language!$B:$G,222,FALSE)</f>
        <v>Angiv, om produkter er et sprayprodukt</v>
      </c>
      <c r="L15" s="153" t="str">
        <f>+HLOOKUP($G$2,Language!$B:$G,19,FALSE)</f>
        <v>SDS</v>
      </c>
      <c r="M15" s="153" t="str">
        <f>+HLOOKUP($G$2,Language!$B:$G,22,FALSE)</f>
        <v>Bilag 4</v>
      </c>
      <c r="N15" s="153" t="str">
        <f>+HLOOKUP($G$2,Language!$B:$G,20,FALSE)</f>
        <v>Kontrol af miljømærkning (sæt "x")</v>
      </c>
      <c r="O15" s="153" t="str">
        <f>+HLOOKUP($G$2,Language!$B:$G,21,FALSE)</f>
        <v>Note</v>
      </c>
      <c r="P15" s="153" t="str">
        <f>+HLOOKUP($G$2,Language!$B:$G,31,FALSE)</f>
        <v>Internt referencenummer</v>
      </c>
      <c r="Q15" s="82"/>
      <c r="U15" s="82"/>
      <c r="BS15" s="1"/>
    </row>
    <row r="16" spans="1:71" x14ac:dyDescent="0.2">
      <c r="A16" s="1"/>
      <c r="B16" s="9"/>
      <c r="C16" s="9"/>
      <c r="D16" s="9"/>
      <c r="E16" s="9"/>
      <c r="F16" s="9"/>
      <c r="G16" s="9"/>
      <c r="H16" s="9"/>
      <c r="I16" s="9"/>
      <c r="J16" s="29"/>
      <c r="K16" s="29"/>
      <c r="L16" s="49"/>
      <c r="M16" s="49"/>
      <c r="N16" s="49"/>
      <c r="O16" s="49"/>
      <c r="P16" s="49"/>
      <c r="Q16" s="82"/>
      <c r="R16" s="82">
        <f>IF(OR(F16="",F16=Opslag!$E$7,F16=Opslag!$E$6,F16=Opslag!$E$5,F16=Opslag!$E$4,F16=Opslag!$E$3),0,1)</f>
        <v>0</v>
      </c>
      <c r="S16" s="81">
        <f>IFERROR(IF(J16&lt;&gt;"",1,0),0)</f>
        <v>0</v>
      </c>
      <c r="T16" s="82">
        <f>IF(F16=Opslag!$E$2,'Chemicals O3-10, P1-2 Cleaning'!I16*5,'Chemicals O3-10, P1-2 Cleaning'!I16)</f>
        <v>0</v>
      </c>
      <c r="U16" s="82">
        <f>IF(N16="X",1,0)</f>
        <v>0</v>
      </c>
      <c r="BS16" s="1"/>
    </row>
    <row r="17" spans="1:71" x14ac:dyDescent="0.2">
      <c r="A17" s="1"/>
      <c r="B17" s="9"/>
      <c r="C17" s="9"/>
      <c r="D17" s="9"/>
      <c r="E17" s="9"/>
      <c r="F17" s="9"/>
      <c r="G17" s="9"/>
      <c r="H17" s="9"/>
      <c r="I17" s="9"/>
      <c r="J17" s="29"/>
      <c r="K17" s="29"/>
      <c r="L17" s="49"/>
      <c r="M17" s="49"/>
      <c r="N17" s="49"/>
      <c r="O17" s="49"/>
      <c r="P17" s="49"/>
      <c r="Q17" s="82"/>
      <c r="R17" s="82">
        <f>IF(OR(F17="",F17=Opslag!$E$7,F17=Opslag!$E$6,F17=Opslag!$E$5,F17=Opslag!$E$4,F17=Opslag!$E$3),0,1)</f>
        <v>0</v>
      </c>
      <c r="S17" s="81">
        <f t="shared" ref="S17:S70" si="0">IFERROR(IF(J17&lt;&gt;"",1,0),0)</f>
        <v>0</v>
      </c>
      <c r="T17" s="82">
        <f>IF(F17=Opslag!$E$2,'Chemicals O3-10, P1-2 Cleaning'!I17*5,'Chemicals O3-10, P1-2 Cleaning'!I17)</f>
        <v>0</v>
      </c>
      <c r="U17" s="82">
        <f t="shared" ref="U17:U70" si="1">IF(N17="X",1,0)</f>
        <v>0</v>
      </c>
      <c r="BS17" s="1"/>
    </row>
    <row r="18" spans="1:71" x14ac:dyDescent="0.2">
      <c r="A18" s="1"/>
      <c r="B18" s="9"/>
      <c r="C18" s="9"/>
      <c r="D18" s="9"/>
      <c r="E18" s="9"/>
      <c r="F18" s="9"/>
      <c r="G18" s="9"/>
      <c r="H18" s="9"/>
      <c r="I18" s="9"/>
      <c r="J18" s="29"/>
      <c r="K18" s="29"/>
      <c r="L18" s="49"/>
      <c r="M18" s="49"/>
      <c r="N18" s="49"/>
      <c r="O18" s="49"/>
      <c r="P18" s="49"/>
      <c r="Q18" s="82"/>
      <c r="R18" s="82">
        <f>IF(OR(F18="",F18=Opslag!$E$7,F18=Opslag!$E$6,F18=Opslag!$E$5,F18=Opslag!$E$4,F18=Opslag!$E$3),0,1)</f>
        <v>0</v>
      </c>
      <c r="S18" s="81">
        <f t="shared" si="0"/>
        <v>0</v>
      </c>
      <c r="T18" s="82">
        <f>IF(F18=Opslag!$E$2,'Chemicals O3-10, P1-2 Cleaning'!I18*5,'Chemicals O3-10, P1-2 Cleaning'!I18)</f>
        <v>0</v>
      </c>
      <c r="U18" s="82">
        <f t="shared" si="1"/>
        <v>0</v>
      </c>
      <c r="BS18" s="1"/>
    </row>
    <row r="19" spans="1:71" x14ac:dyDescent="0.2">
      <c r="A19" s="1"/>
      <c r="B19" s="9"/>
      <c r="C19" s="9"/>
      <c r="D19" s="9"/>
      <c r="E19" s="9"/>
      <c r="F19" s="9"/>
      <c r="G19" s="9"/>
      <c r="H19" s="9"/>
      <c r="I19" s="9"/>
      <c r="J19" s="29"/>
      <c r="K19" s="29"/>
      <c r="L19" s="49"/>
      <c r="M19" s="49"/>
      <c r="N19" s="49"/>
      <c r="O19" s="49"/>
      <c r="P19" s="49"/>
      <c r="Q19" s="82"/>
      <c r="R19" s="82">
        <f>IF(OR(F19="",F19=Opslag!$E$7,F19=Opslag!$E$6,F19=Opslag!$E$5,F19=Opslag!$E$4,F19=Opslag!$E$3),0,1)</f>
        <v>0</v>
      </c>
      <c r="S19" s="81">
        <f t="shared" si="0"/>
        <v>0</v>
      </c>
      <c r="T19" s="82">
        <f>IF(F19=Opslag!$E$2,'Chemicals O3-10, P1-2 Cleaning'!I19*5,'Chemicals O3-10, P1-2 Cleaning'!I19)</f>
        <v>0</v>
      </c>
      <c r="U19" s="82">
        <f t="shared" si="1"/>
        <v>0</v>
      </c>
      <c r="BS19" s="1"/>
    </row>
    <row r="20" spans="1:71" x14ac:dyDescent="0.2">
      <c r="A20" s="1"/>
      <c r="B20" s="9"/>
      <c r="C20" s="9"/>
      <c r="D20" s="9"/>
      <c r="E20" s="9"/>
      <c r="F20" s="9"/>
      <c r="G20" s="9"/>
      <c r="H20" s="9"/>
      <c r="I20" s="9"/>
      <c r="J20" s="29"/>
      <c r="K20" s="29"/>
      <c r="L20" s="49"/>
      <c r="M20" s="49"/>
      <c r="N20" s="49"/>
      <c r="O20" s="49"/>
      <c r="P20" s="49"/>
      <c r="Q20" s="82"/>
      <c r="R20" s="82">
        <f>IF(OR(F20="",F20=Opslag!$E$7,F20=Opslag!$E$6,F20=Opslag!$E$5,F20=Opslag!$E$4,F20=Opslag!$E$3),0,1)</f>
        <v>0</v>
      </c>
      <c r="S20" s="81">
        <f t="shared" ref="S20:S45" si="2">IFERROR(IF(J20&lt;&gt;"",1,0),0)</f>
        <v>0</v>
      </c>
      <c r="T20" s="82">
        <f>IF(F20=Opslag!$E$2,'Chemicals O3-10, P1-2 Cleaning'!I20*5,'Chemicals O3-10, P1-2 Cleaning'!I20)</f>
        <v>0</v>
      </c>
      <c r="U20" s="82">
        <f t="shared" ref="U20:U45" si="3">IF(N20="X",1,0)</f>
        <v>0</v>
      </c>
      <c r="BS20" s="1"/>
    </row>
    <row r="21" spans="1:71" x14ac:dyDescent="0.2">
      <c r="A21" s="1"/>
      <c r="B21" s="9"/>
      <c r="C21" s="9"/>
      <c r="D21" s="9"/>
      <c r="E21" s="9"/>
      <c r="F21" s="9"/>
      <c r="G21" s="9"/>
      <c r="H21" s="9"/>
      <c r="I21" s="9"/>
      <c r="J21" s="29"/>
      <c r="K21" s="29"/>
      <c r="L21" s="49"/>
      <c r="M21" s="49"/>
      <c r="N21" s="49"/>
      <c r="O21" s="49"/>
      <c r="P21" s="49"/>
      <c r="Q21" s="82"/>
      <c r="R21" s="82">
        <f>IF(OR(F21="",F21=Opslag!$E$7,F21=Opslag!$E$6,F21=Opslag!$E$5,F21=Opslag!$E$4,F21=Opslag!$E$3),0,1)</f>
        <v>0</v>
      </c>
      <c r="S21" s="81">
        <f t="shared" si="2"/>
        <v>0</v>
      </c>
      <c r="T21" s="82">
        <f>IF(F21=Opslag!$E$2,'Chemicals O3-10, P1-2 Cleaning'!I21*5,'Chemicals O3-10, P1-2 Cleaning'!I21)</f>
        <v>0</v>
      </c>
      <c r="U21" s="82">
        <f t="shared" si="3"/>
        <v>0</v>
      </c>
      <c r="BS21" s="1"/>
    </row>
    <row r="22" spans="1:71" x14ac:dyDescent="0.2">
      <c r="A22" s="1"/>
      <c r="B22" s="9"/>
      <c r="C22" s="9"/>
      <c r="D22" s="9"/>
      <c r="E22" s="9"/>
      <c r="F22" s="9"/>
      <c r="G22" s="9"/>
      <c r="H22" s="9"/>
      <c r="I22" s="9"/>
      <c r="J22" s="29"/>
      <c r="K22" s="29"/>
      <c r="L22" s="49"/>
      <c r="M22" s="49"/>
      <c r="N22" s="49"/>
      <c r="O22" s="49"/>
      <c r="P22" s="49"/>
      <c r="Q22" s="82"/>
      <c r="R22" s="82">
        <f>IF(OR(F22="",F22=Opslag!$E$7,F22=Opslag!$E$6,F22=Opslag!$E$5,F22=Opslag!$E$4,F22=Opslag!$E$3),0,1)</f>
        <v>0</v>
      </c>
      <c r="S22" s="81">
        <f t="shared" si="2"/>
        <v>0</v>
      </c>
      <c r="T22" s="82">
        <f>IF(F22=Opslag!$E$2,'Chemicals O3-10, P1-2 Cleaning'!I22*5,'Chemicals O3-10, P1-2 Cleaning'!I22)</f>
        <v>0</v>
      </c>
      <c r="U22" s="82">
        <f t="shared" si="3"/>
        <v>0</v>
      </c>
      <c r="BS22" s="1"/>
    </row>
    <row r="23" spans="1:71" x14ac:dyDescent="0.2">
      <c r="A23" s="1"/>
      <c r="B23" s="9"/>
      <c r="C23" s="9"/>
      <c r="D23" s="9"/>
      <c r="E23" s="9"/>
      <c r="F23" s="9"/>
      <c r="G23" s="9"/>
      <c r="H23" s="9"/>
      <c r="I23" s="9"/>
      <c r="J23" s="29"/>
      <c r="K23" s="29"/>
      <c r="L23" s="49"/>
      <c r="M23" s="49"/>
      <c r="N23" s="49"/>
      <c r="O23" s="49"/>
      <c r="P23" s="49"/>
      <c r="Q23" s="82"/>
      <c r="R23" s="82">
        <f>IF(OR(F23="",F23=Opslag!$E$7,F23=Opslag!$E$6,F23=Opslag!$E$5,F23=Opslag!$E$4,F23=Opslag!$E$3),0,1)</f>
        <v>0</v>
      </c>
      <c r="S23" s="81">
        <f t="shared" si="2"/>
        <v>0</v>
      </c>
      <c r="T23" s="82">
        <f>IF(F23=Opslag!$E$2,'Chemicals O3-10, P1-2 Cleaning'!I23*5,'Chemicals O3-10, P1-2 Cleaning'!I23)</f>
        <v>0</v>
      </c>
      <c r="U23" s="82">
        <f t="shared" si="3"/>
        <v>0</v>
      </c>
      <c r="BS23" s="1"/>
    </row>
    <row r="24" spans="1:71" x14ac:dyDescent="0.2">
      <c r="A24" s="1"/>
      <c r="B24" s="9"/>
      <c r="C24" s="9"/>
      <c r="D24" s="9"/>
      <c r="E24" s="9"/>
      <c r="F24" s="9"/>
      <c r="G24" s="9"/>
      <c r="H24" s="9"/>
      <c r="I24" s="9"/>
      <c r="J24" s="29"/>
      <c r="K24" s="29"/>
      <c r="L24" s="49"/>
      <c r="M24" s="49"/>
      <c r="N24" s="49"/>
      <c r="O24" s="49"/>
      <c r="P24" s="49"/>
      <c r="Q24" s="82"/>
      <c r="R24" s="82">
        <f>IF(OR(F24="",F24=Opslag!$E$7,F24=Opslag!$E$6,F24=Opslag!$E$5,F24=Opslag!$E$4,F24=Opslag!$E$3),0,1)</f>
        <v>0</v>
      </c>
      <c r="S24" s="81">
        <f t="shared" si="2"/>
        <v>0</v>
      </c>
      <c r="T24" s="82">
        <f>IF(F24=Opslag!$E$2,'Chemicals O3-10, P1-2 Cleaning'!I24*5,'Chemicals O3-10, P1-2 Cleaning'!I24)</f>
        <v>0</v>
      </c>
      <c r="U24" s="82">
        <f t="shared" si="3"/>
        <v>0</v>
      </c>
      <c r="BS24" s="1"/>
    </row>
    <row r="25" spans="1:71" x14ac:dyDescent="0.2">
      <c r="A25" s="1"/>
      <c r="B25" s="9"/>
      <c r="C25" s="9"/>
      <c r="D25" s="9"/>
      <c r="E25" s="9"/>
      <c r="F25" s="9"/>
      <c r="G25" s="9"/>
      <c r="H25" s="9"/>
      <c r="I25" s="9"/>
      <c r="J25" s="29"/>
      <c r="K25" s="29"/>
      <c r="L25" s="49"/>
      <c r="M25" s="49"/>
      <c r="N25" s="49"/>
      <c r="O25" s="49"/>
      <c r="P25" s="49"/>
      <c r="Q25" s="82"/>
      <c r="R25" s="82">
        <f>IF(OR(F25="",F25=Opslag!$E$7,F25=Opslag!$E$6,F25=Opslag!$E$5,F25=Opslag!$E$4,F25=Opslag!$E$3),0,1)</f>
        <v>0</v>
      </c>
      <c r="S25" s="81">
        <f t="shared" si="2"/>
        <v>0</v>
      </c>
      <c r="T25" s="82">
        <f>IF(F25=Opslag!$E$2,'Chemicals O3-10, P1-2 Cleaning'!I25*5,'Chemicals O3-10, P1-2 Cleaning'!I25)</f>
        <v>0</v>
      </c>
      <c r="U25" s="82">
        <f t="shared" si="3"/>
        <v>0</v>
      </c>
      <c r="BS25" s="1"/>
    </row>
    <row r="26" spans="1:71" collapsed="1" x14ac:dyDescent="0.2">
      <c r="A26" s="1"/>
      <c r="B26" s="9"/>
      <c r="C26" s="9"/>
      <c r="D26" s="9"/>
      <c r="E26" s="9"/>
      <c r="F26" s="9"/>
      <c r="G26" s="9"/>
      <c r="H26" s="9"/>
      <c r="I26" s="9"/>
      <c r="J26" s="29"/>
      <c r="K26" s="29"/>
      <c r="L26" s="49"/>
      <c r="M26" s="49"/>
      <c r="N26" s="49"/>
      <c r="O26" s="49"/>
      <c r="P26" s="49"/>
      <c r="Q26" s="82"/>
      <c r="R26" s="82">
        <f>IF(OR(F26="",F26=Opslag!$E$7,F26=Opslag!$E$6,F26=Opslag!$E$5,F26=Opslag!$E$4,F26=Opslag!$E$3),0,1)</f>
        <v>0</v>
      </c>
      <c r="S26" s="81">
        <f t="shared" si="2"/>
        <v>0</v>
      </c>
      <c r="T26" s="82">
        <f>IF(F26=Opslag!$E$2,'Chemicals O3-10, P1-2 Cleaning'!I26*5,'Chemicals O3-10, P1-2 Cleaning'!I26)</f>
        <v>0</v>
      </c>
      <c r="U26" s="82">
        <f t="shared" si="3"/>
        <v>0</v>
      </c>
      <c r="BS26" s="1"/>
    </row>
    <row r="27" spans="1:71" hidden="1" outlineLevel="1" x14ac:dyDescent="0.2">
      <c r="A27" s="1"/>
      <c r="B27" s="9"/>
      <c r="C27" s="9"/>
      <c r="D27" s="9"/>
      <c r="E27" s="9"/>
      <c r="F27" s="9"/>
      <c r="G27" s="9"/>
      <c r="H27" s="9"/>
      <c r="I27" s="9"/>
      <c r="J27" s="29"/>
      <c r="K27" s="29"/>
      <c r="L27" s="49"/>
      <c r="M27" s="49"/>
      <c r="N27" s="49"/>
      <c r="O27" s="49"/>
      <c r="P27" s="49"/>
      <c r="Q27" s="82"/>
      <c r="R27" s="82">
        <f>IF(OR(F27="",F27=Opslag!$E$7,F27=Opslag!$E$6,F27=Opslag!$E$5,F27=Opslag!$E$4,F27=Opslag!$E$3),0,1)</f>
        <v>0</v>
      </c>
      <c r="S27" s="81">
        <f t="shared" si="2"/>
        <v>0</v>
      </c>
      <c r="T27" s="82">
        <f>IF(F27=Opslag!$E$2,'Chemicals O3-10, P1-2 Cleaning'!I27*5,'Chemicals O3-10, P1-2 Cleaning'!I27)</f>
        <v>0</v>
      </c>
      <c r="U27" s="82">
        <f t="shared" si="3"/>
        <v>0</v>
      </c>
      <c r="BS27" s="1"/>
    </row>
    <row r="28" spans="1:71" hidden="1" outlineLevel="1" x14ac:dyDescent="0.2">
      <c r="A28" s="1"/>
      <c r="B28" s="9"/>
      <c r="C28" s="9"/>
      <c r="D28" s="9"/>
      <c r="E28" s="9"/>
      <c r="F28" s="9"/>
      <c r="G28" s="9"/>
      <c r="H28" s="9"/>
      <c r="I28" s="9"/>
      <c r="J28" s="29"/>
      <c r="K28" s="29"/>
      <c r="L28" s="49"/>
      <c r="M28" s="49"/>
      <c r="N28" s="49"/>
      <c r="O28" s="49"/>
      <c r="P28" s="49"/>
      <c r="Q28" s="82"/>
      <c r="R28" s="82">
        <f>IF(OR(F28="",F28=Opslag!$E$7,F28=Opslag!$E$6,F28=Opslag!$E$5,F28=Opslag!$E$4,F28=Opslag!$E$3),0,1)</f>
        <v>0</v>
      </c>
      <c r="S28" s="81">
        <f t="shared" si="2"/>
        <v>0</v>
      </c>
      <c r="T28" s="82">
        <f>IF(F28=Opslag!$E$2,'Chemicals O3-10, P1-2 Cleaning'!I28*5,'Chemicals O3-10, P1-2 Cleaning'!I28)</f>
        <v>0</v>
      </c>
      <c r="U28" s="82">
        <f t="shared" si="3"/>
        <v>0</v>
      </c>
      <c r="BS28" s="1"/>
    </row>
    <row r="29" spans="1:71" hidden="1" outlineLevel="1" x14ac:dyDescent="0.2">
      <c r="A29" s="1"/>
      <c r="B29" s="9"/>
      <c r="C29" s="9"/>
      <c r="D29" s="9"/>
      <c r="E29" s="9"/>
      <c r="F29" s="9"/>
      <c r="G29" s="9"/>
      <c r="H29" s="9"/>
      <c r="I29" s="9"/>
      <c r="J29" s="29"/>
      <c r="K29" s="29"/>
      <c r="L29" s="49"/>
      <c r="M29" s="49"/>
      <c r="N29" s="49"/>
      <c r="O29" s="49"/>
      <c r="P29" s="49"/>
      <c r="Q29" s="82"/>
      <c r="R29" s="82">
        <f>IF(OR(F29="",F29=Opslag!$E$7,F29=Opslag!$E$6,F29=Opslag!$E$5,F29=Opslag!$E$4,F29=Opslag!$E$3),0,1)</f>
        <v>0</v>
      </c>
      <c r="S29" s="81">
        <f t="shared" si="2"/>
        <v>0</v>
      </c>
      <c r="T29" s="82">
        <f>IF(F29=Opslag!$E$2,'Chemicals O3-10, P1-2 Cleaning'!I29*5,'Chemicals O3-10, P1-2 Cleaning'!I29)</f>
        <v>0</v>
      </c>
      <c r="U29" s="82">
        <f t="shared" si="3"/>
        <v>0</v>
      </c>
      <c r="BS29" s="1"/>
    </row>
    <row r="30" spans="1:71" hidden="1" outlineLevel="1" x14ac:dyDescent="0.2">
      <c r="A30" s="1"/>
      <c r="B30" s="9"/>
      <c r="C30" s="9"/>
      <c r="D30" s="9"/>
      <c r="E30" s="9"/>
      <c r="F30" s="9"/>
      <c r="G30" s="9"/>
      <c r="H30" s="9"/>
      <c r="I30" s="9"/>
      <c r="J30" s="29"/>
      <c r="K30" s="29"/>
      <c r="L30" s="49"/>
      <c r="M30" s="49"/>
      <c r="N30" s="49"/>
      <c r="O30" s="49"/>
      <c r="P30" s="49"/>
      <c r="Q30" s="82"/>
      <c r="R30" s="82">
        <f>IF(OR(F30="",F30=Opslag!$E$7,F30=Opslag!$E$6,F30=Opslag!$E$5,F30=Opslag!$E$4,F30=Opslag!$E$3),0,1)</f>
        <v>0</v>
      </c>
      <c r="S30" s="81">
        <f t="shared" si="2"/>
        <v>0</v>
      </c>
      <c r="T30" s="82">
        <f>IF(F30=Opslag!$E$2,'Chemicals O3-10, P1-2 Cleaning'!I30*5,'Chemicals O3-10, P1-2 Cleaning'!I30)</f>
        <v>0</v>
      </c>
      <c r="U30" s="82">
        <f t="shared" si="3"/>
        <v>0</v>
      </c>
      <c r="BS30" s="1"/>
    </row>
    <row r="31" spans="1:71" hidden="1" outlineLevel="1" x14ac:dyDescent="0.2">
      <c r="A31" s="1"/>
      <c r="B31" s="9"/>
      <c r="C31" s="9"/>
      <c r="D31" s="9"/>
      <c r="E31" s="9"/>
      <c r="F31" s="9"/>
      <c r="G31" s="9"/>
      <c r="H31" s="9"/>
      <c r="I31" s="9"/>
      <c r="J31" s="29"/>
      <c r="K31" s="29"/>
      <c r="L31" s="49"/>
      <c r="M31" s="49"/>
      <c r="N31" s="49"/>
      <c r="O31" s="49"/>
      <c r="P31" s="49"/>
      <c r="Q31" s="82"/>
      <c r="R31" s="82">
        <f>IF(OR(F31="",F31=Opslag!$E$7,F31=Opslag!$E$6,F31=Opslag!$E$5,F31=Opslag!$E$4,F31=Opslag!$E$3),0,1)</f>
        <v>0</v>
      </c>
      <c r="S31" s="81">
        <f t="shared" si="2"/>
        <v>0</v>
      </c>
      <c r="T31" s="82">
        <f>IF(F31=Opslag!$E$2,'Chemicals O3-10, P1-2 Cleaning'!I31*5,'Chemicals O3-10, P1-2 Cleaning'!I31)</f>
        <v>0</v>
      </c>
      <c r="U31" s="82">
        <f t="shared" si="3"/>
        <v>0</v>
      </c>
      <c r="BS31" s="1"/>
    </row>
    <row r="32" spans="1:71" hidden="1" outlineLevel="1" x14ac:dyDescent="0.2">
      <c r="A32" s="1"/>
      <c r="B32" s="9"/>
      <c r="C32" s="9"/>
      <c r="D32" s="9"/>
      <c r="E32" s="9"/>
      <c r="F32" s="9"/>
      <c r="G32" s="9"/>
      <c r="H32" s="9"/>
      <c r="I32" s="9"/>
      <c r="J32" s="29"/>
      <c r="K32" s="29"/>
      <c r="L32" s="49"/>
      <c r="M32" s="49"/>
      <c r="N32" s="49"/>
      <c r="O32" s="49"/>
      <c r="P32" s="49"/>
      <c r="Q32" s="82"/>
      <c r="R32" s="82">
        <f>IF(OR(F32="",F32=Opslag!$E$7,F32=Opslag!$E$6,F32=Opslag!$E$5,F32=Opslag!$E$4,F32=Opslag!$E$3),0,1)</f>
        <v>0</v>
      </c>
      <c r="S32" s="81">
        <f t="shared" si="2"/>
        <v>0</v>
      </c>
      <c r="T32" s="82">
        <f>IF(F32=Opslag!$E$2,'Chemicals O3-10, P1-2 Cleaning'!I32*5,'Chemicals O3-10, P1-2 Cleaning'!I32)</f>
        <v>0</v>
      </c>
      <c r="U32" s="82">
        <f t="shared" si="3"/>
        <v>0</v>
      </c>
      <c r="BS32" s="1"/>
    </row>
    <row r="33" spans="1:71" hidden="1" outlineLevel="1" x14ac:dyDescent="0.2">
      <c r="A33" s="1"/>
      <c r="B33" s="9"/>
      <c r="C33" s="9"/>
      <c r="D33" s="9"/>
      <c r="E33" s="9"/>
      <c r="F33" s="9"/>
      <c r="G33" s="9"/>
      <c r="H33" s="9"/>
      <c r="I33" s="9"/>
      <c r="J33" s="29"/>
      <c r="K33" s="29"/>
      <c r="L33" s="49"/>
      <c r="M33" s="49"/>
      <c r="N33" s="49"/>
      <c r="O33" s="49"/>
      <c r="P33" s="49"/>
      <c r="Q33" s="82"/>
      <c r="R33" s="82">
        <f>IF(OR(F33="",F33=Opslag!$E$7,F33=Opslag!$E$6,F33=Opslag!$E$5,F33=Opslag!$E$4,F33=Opslag!$E$3),0,1)</f>
        <v>0</v>
      </c>
      <c r="S33" s="81">
        <f t="shared" si="2"/>
        <v>0</v>
      </c>
      <c r="T33" s="82">
        <f>IF(F33=Opslag!$E$2,'Chemicals O3-10, P1-2 Cleaning'!I33*5,'Chemicals O3-10, P1-2 Cleaning'!I33)</f>
        <v>0</v>
      </c>
      <c r="U33" s="82">
        <f t="shared" si="3"/>
        <v>0</v>
      </c>
      <c r="BS33" s="1"/>
    </row>
    <row r="34" spans="1:71" hidden="1" outlineLevel="1" x14ac:dyDescent="0.2">
      <c r="A34" s="1"/>
      <c r="B34" s="9"/>
      <c r="C34" s="9"/>
      <c r="D34" s="9"/>
      <c r="E34" s="9"/>
      <c r="F34" s="9"/>
      <c r="G34" s="9"/>
      <c r="H34" s="9"/>
      <c r="I34" s="9"/>
      <c r="J34" s="29"/>
      <c r="K34" s="29"/>
      <c r="L34" s="49"/>
      <c r="M34" s="49"/>
      <c r="N34" s="49"/>
      <c r="O34" s="49"/>
      <c r="P34" s="49"/>
      <c r="Q34" s="82"/>
      <c r="R34" s="82">
        <f>IF(OR(F34="",F34=Opslag!$E$7,F34=Opslag!$E$6,F34=Opslag!$E$5,F34=Opslag!$E$4,F34=Opslag!$E$3),0,1)</f>
        <v>0</v>
      </c>
      <c r="S34" s="81">
        <f t="shared" si="2"/>
        <v>0</v>
      </c>
      <c r="T34" s="82">
        <f>IF(F34=Opslag!$E$2,'Chemicals O3-10, P1-2 Cleaning'!I34*5,'Chemicals O3-10, P1-2 Cleaning'!I34)</f>
        <v>0</v>
      </c>
      <c r="U34" s="82">
        <f t="shared" si="3"/>
        <v>0</v>
      </c>
      <c r="BS34" s="1"/>
    </row>
    <row r="35" spans="1:71" hidden="1" outlineLevel="1" x14ac:dyDescent="0.2">
      <c r="A35" s="1"/>
      <c r="B35" s="9"/>
      <c r="C35" s="9"/>
      <c r="D35" s="9"/>
      <c r="E35" s="9"/>
      <c r="F35" s="9"/>
      <c r="G35" s="9"/>
      <c r="H35" s="9"/>
      <c r="I35" s="9"/>
      <c r="J35" s="29"/>
      <c r="K35" s="29"/>
      <c r="L35" s="49"/>
      <c r="M35" s="49"/>
      <c r="N35" s="49"/>
      <c r="O35" s="49"/>
      <c r="P35" s="49"/>
      <c r="Q35" s="82"/>
      <c r="R35" s="82">
        <f>IF(OR(F35="",F35=Opslag!$E$7,F35=Opslag!$E$6,F35=Opslag!$E$5,F35=Opslag!$E$4,F35=Opslag!$E$3),0,1)</f>
        <v>0</v>
      </c>
      <c r="S35" s="81">
        <f t="shared" si="2"/>
        <v>0</v>
      </c>
      <c r="T35" s="82">
        <f>IF(F35=Opslag!$E$2,'Chemicals O3-10, P1-2 Cleaning'!I35*5,'Chemicals O3-10, P1-2 Cleaning'!I35)</f>
        <v>0</v>
      </c>
      <c r="U35" s="82">
        <f t="shared" si="3"/>
        <v>0</v>
      </c>
      <c r="BS35" s="1"/>
    </row>
    <row r="36" spans="1:71" hidden="1" outlineLevel="1" x14ac:dyDescent="0.2">
      <c r="A36" s="1"/>
      <c r="B36" s="9"/>
      <c r="C36" s="9"/>
      <c r="D36" s="9"/>
      <c r="E36" s="9"/>
      <c r="F36" s="9"/>
      <c r="G36" s="9"/>
      <c r="H36" s="9"/>
      <c r="I36" s="9"/>
      <c r="J36" s="29"/>
      <c r="K36" s="29"/>
      <c r="L36" s="49"/>
      <c r="M36" s="49"/>
      <c r="N36" s="49"/>
      <c r="O36" s="49"/>
      <c r="P36" s="49"/>
      <c r="Q36" s="82"/>
      <c r="R36" s="82">
        <f>IF(OR(F36="",F36=Opslag!$E$7,F36=Opslag!$E$6,F36=Opslag!$E$5,F36=Opslag!$E$4,F36=Opslag!$E$3),0,1)</f>
        <v>0</v>
      </c>
      <c r="S36" s="81">
        <f t="shared" si="2"/>
        <v>0</v>
      </c>
      <c r="T36" s="82">
        <f>IF(F36=Opslag!$E$2,'Chemicals O3-10, P1-2 Cleaning'!I36*5,'Chemicals O3-10, P1-2 Cleaning'!I36)</f>
        <v>0</v>
      </c>
      <c r="U36" s="82">
        <f t="shared" si="3"/>
        <v>0</v>
      </c>
      <c r="BS36" s="1"/>
    </row>
    <row r="37" spans="1:71" hidden="1" outlineLevel="1" x14ac:dyDescent="0.2">
      <c r="A37" s="1"/>
      <c r="B37" s="9"/>
      <c r="C37" s="9"/>
      <c r="D37" s="9"/>
      <c r="E37" s="9"/>
      <c r="F37" s="9"/>
      <c r="G37" s="9"/>
      <c r="H37" s="9"/>
      <c r="I37" s="9"/>
      <c r="J37" s="29"/>
      <c r="K37" s="29"/>
      <c r="L37" s="49"/>
      <c r="M37" s="49"/>
      <c r="N37" s="49"/>
      <c r="O37" s="49"/>
      <c r="P37" s="49"/>
      <c r="Q37" s="82"/>
      <c r="R37" s="82">
        <f>IF(OR(F37="",F37=Opslag!$E$7,F37=Opslag!$E$6,F37=Opslag!$E$5,F37=Opslag!$E$4,F37=Opslag!$E$3),0,1)</f>
        <v>0</v>
      </c>
      <c r="S37" s="81">
        <f t="shared" si="2"/>
        <v>0</v>
      </c>
      <c r="T37" s="82">
        <f>IF(F37=Opslag!$E$2,'Chemicals O3-10, P1-2 Cleaning'!I37*5,'Chemicals O3-10, P1-2 Cleaning'!I37)</f>
        <v>0</v>
      </c>
      <c r="U37" s="82">
        <f t="shared" si="3"/>
        <v>0</v>
      </c>
      <c r="BS37" s="1"/>
    </row>
    <row r="38" spans="1:71" hidden="1" outlineLevel="1" x14ac:dyDescent="0.2">
      <c r="A38" s="1"/>
      <c r="B38" s="9"/>
      <c r="C38" s="9"/>
      <c r="D38" s="9"/>
      <c r="E38" s="9"/>
      <c r="F38" s="9"/>
      <c r="G38" s="9"/>
      <c r="H38" s="9"/>
      <c r="I38" s="9"/>
      <c r="J38" s="29"/>
      <c r="K38" s="29"/>
      <c r="L38" s="49"/>
      <c r="M38" s="49"/>
      <c r="N38" s="49"/>
      <c r="O38" s="49"/>
      <c r="P38" s="49"/>
      <c r="Q38" s="82"/>
      <c r="R38" s="82">
        <f>IF(OR(F38="",F38=Opslag!$E$7,F38=Opslag!$E$6,F38=Opslag!$E$5,F38=Opslag!$E$4,F38=Opslag!$E$3),0,1)</f>
        <v>0</v>
      </c>
      <c r="S38" s="81">
        <f t="shared" si="2"/>
        <v>0</v>
      </c>
      <c r="T38" s="82">
        <f>IF(F38=Opslag!$E$2,'Chemicals O3-10, P1-2 Cleaning'!I38*5,'Chemicals O3-10, P1-2 Cleaning'!I38)</f>
        <v>0</v>
      </c>
      <c r="U38" s="82">
        <f t="shared" si="3"/>
        <v>0</v>
      </c>
      <c r="BS38" s="1"/>
    </row>
    <row r="39" spans="1:71" hidden="1" outlineLevel="1" x14ac:dyDescent="0.2">
      <c r="A39" s="1"/>
      <c r="B39" s="9"/>
      <c r="C39" s="9"/>
      <c r="D39" s="9"/>
      <c r="E39" s="9"/>
      <c r="F39" s="9"/>
      <c r="G39" s="9"/>
      <c r="H39" s="9"/>
      <c r="I39" s="9"/>
      <c r="J39" s="29"/>
      <c r="K39" s="29"/>
      <c r="L39" s="49"/>
      <c r="M39" s="49"/>
      <c r="N39" s="49"/>
      <c r="O39" s="49"/>
      <c r="P39" s="49"/>
      <c r="Q39" s="82"/>
      <c r="R39" s="82">
        <f>IF(OR(F39="",F39=Opslag!$E$7,F39=Opslag!$E$6,F39=Opslag!$E$5,F39=Opslag!$E$4,F39=Opslag!$E$3),0,1)</f>
        <v>0</v>
      </c>
      <c r="S39" s="81">
        <f t="shared" si="2"/>
        <v>0</v>
      </c>
      <c r="T39" s="82">
        <f>IF(F39=Opslag!$E$2,'Chemicals O3-10, P1-2 Cleaning'!I39*5,'Chemicals O3-10, P1-2 Cleaning'!I39)</f>
        <v>0</v>
      </c>
      <c r="U39" s="82">
        <f t="shared" si="3"/>
        <v>0</v>
      </c>
      <c r="BS39" s="1"/>
    </row>
    <row r="40" spans="1:71" hidden="1" outlineLevel="1" x14ac:dyDescent="0.2">
      <c r="A40" s="1"/>
      <c r="B40" s="9"/>
      <c r="C40" s="9"/>
      <c r="D40" s="9"/>
      <c r="E40" s="9"/>
      <c r="F40" s="9"/>
      <c r="G40" s="9"/>
      <c r="H40" s="9"/>
      <c r="I40" s="9"/>
      <c r="J40" s="29"/>
      <c r="K40" s="29"/>
      <c r="L40" s="49"/>
      <c r="M40" s="49"/>
      <c r="N40" s="49"/>
      <c r="O40" s="49"/>
      <c r="P40" s="49"/>
      <c r="Q40" s="82"/>
      <c r="R40" s="82">
        <f>IF(OR(F40="",F40=Opslag!$E$7,F40=Opslag!$E$6,F40=Opslag!$E$5,F40=Opslag!$E$4,F40=Opslag!$E$3),0,1)</f>
        <v>0</v>
      </c>
      <c r="S40" s="81">
        <f t="shared" si="2"/>
        <v>0</v>
      </c>
      <c r="T40" s="82">
        <f>IF(F40=Opslag!$E$2,'Chemicals O3-10, P1-2 Cleaning'!I40*5,'Chemicals O3-10, P1-2 Cleaning'!I40)</f>
        <v>0</v>
      </c>
      <c r="U40" s="82">
        <f t="shared" si="3"/>
        <v>0</v>
      </c>
      <c r="BS40" s="1"/>
    </row>
    <row r="41" spans="1:71" hidden="1" outlineLevel="1" x14ac:dyDescent="0.2">
      <c r="A41" s="1"/>
      <c r="B41" s="9"/>
      <c r="C41" s="9"/>
      <c r="D41" s="9"/>
      <c r="E41" s="9"/>
      <c r="F41" s="9"/>
      <c r="G41" s="9"/>
      <c r="H41" s="9"/>
      <c r="I41" s="9"/>
      <c r="J41" s="29"/>
      <c r="K41" s="29"/>
      <c r="L41" s="49"/>
      <c r="M41" s="49"/>
      <c r="N41" s="49"/>
      <c r="O41" s="49"/>
      <c r="P41" s="49"/>
      <c r="Q41" s="82"/>
      <c r="R41" s="82">
        <f>IF(OR(F41="",F41=Opslag!$E$7,F41=Opslag!$E$6,F41=Opslag!$E$5,F41=Opslag!$E$4,F41=Opslag!$E$3),0,1)</f>
        <v>0</v>
      </c>
      <c r="S41" s="81">
        <f t="shared" si="2"/>
        <v>0</v>
      </c>
      <c r="T41" s="82">
        <f>IF(F41=Opslag!$E$2,'Chemicals O3-10, P1-2 Cleaning'!I41*5,'Chemicals O3-10, P1-2 Cleaning'!I41)</f>
        <v>0</v>
      </c>
      <c r="U41" s="82">
        <f t="shared" si="3"/>
        <v>0</v>
      </c>
      <c r="BS41" s="1"/>
    </row>
    <row r="42" spans="1:71" hidden="1" outlineLevel="1" x14ac:dyDescent="0.2">
      <c r="A42" s="1"/>
      <c r="B42" s="9"/>
      <c r="C42" s="9"/>
      <c r="D42" s="9"/>
      <c r="E42" s="9"/>
      <c r="F42" s="9"/>
      <c r="G42" s="9"/>
      <c r="H42" s="9"/>
      <c r="I42" s="9"/>
      <c r="J42" s="29"/>
      <c r="K42" s="29"/>
      <c r="L42" s="49"/>
      <c r="M42" s="49"/>
      <c r="N42" s="49"/>
      <c r="O42" s="49"/>
      <c r="P42" s="49"/>
      <c r="Q42" s="82"/>
      <c r="R42" s="82">
        <f>IF(OR(F42="",F42=Opslag!$E$7,F42=Opslag!$E$6,F42=Opslag!$E$5,F42=Opslag!$E$4,F42=Opslag!$E$3),0,1)</f>
        <v>0</v>
      </c>
      <c r="S42" s="81">
        <f t="shared" si="2"/>
        <v>0</v>
      </c>
      <c r="T42" s="82">
        <f>IF(F42=Opslag!$E$2,'Chemicals O3-10, P1-2 Cleaning'!I42*5,'Chemicals O3-10, P1-2 Cleaning'!I42)</f>
        <v>0</v>
      </c>
      <c r="U42" s="82">
        <f t="shared" si="3"/>
        <v>0</v>
      </c>
      <c r="BS42" s="1"/>
    </row>
    <row r="43" spans="1:71" hidden="1" outlineLevel="1" x14ac:dyDescent="0.2">
      <c r="A43" s="1"/>
      <c r="B43" s="9"/>
      <c r="C43" s="9"/>
      <c r="D43" s="9"/>
      <c r="E43" s="9"/>
      <c r="F43" s="9"/>
      <c r="G43" s="9"/>
      <c r="H43" s="9"/>
      <c r="I43" s="9"/>
      <c r="J43" s="29"/>
      <c r="K43" s="29"/>
      <c r="L43" s="49"/>
      <c r="M43" s="49"/>
      <c r="N43" s="49"/>
      <c r="O43" s="49"/>
      <c r="P43" s="49"/>
      <c r="Q43" s="82"/>
      <c r="R43" s="82">
        <f>IF(OR(F43="",F43=Opslag!$E$7,F43=Opslag!$E$6,F43=Opslag!$E$5,F43=Opslag!$E$4,F43=Opslag!$E$3),0,1)</f>
        <v>0</v>
      </c>
      <c r="S43" s="81">
        <f t="shared" si="2"/>
        <v>0</v>
      </c>
      <c r="T43" s="82">
        <f>IF(F43=Opslag!$E$2,'Chemicals O3-10, P1-2 Cleaning'!I43*5,'Chemicals O3-10, P1-2 Cleaning'!I43)</f>
        <v>0</v>
      </c>
      <c r="U43" s="82">
        <f t="shared" si="3"/>
        <v>0</v>
      </c>
      <c r="BS43" s="1"/>
    </row>
    <row r="44" spans="1:71" hidden="1" outlineLevel="1" x14ac:dyDescent="0.2">
      <c r="A44" s="1"/>
      <c r="B44" s="9"/>
      <c r="C44" s="9"/>
      <c r="D44" s="9"/>
      <c r="E44" s="9"/>
      <c r="F44" s="9"/>
      <c r="G44" s="9"/>
      <c r="H44" s="9"/>
      <c r="I44" s="9"/>
      <c r="J44" s="29"/>
      <c r="K44" s="29"/>
      <c r="L44" s="49"/>
      <c r="M44" s="49"/>
      <c r="N44" s="49"/>
      <c r="O44" s="49"/>
      <c r="P44" s="49"/>
      <c r="Q44" s="82"/>
      <c r="R44" s="82">
        <f>IF(OR(F44="",F44=Opslag!$E$7,F44=Opslag!$E$6,F44=Opslag!$E$5,F44=Opslag!$E$4,F44=Opslag!$E$3),0,1)</f>
        <v>0</v>
      </c>
      <c r="S44" s="81">
        <f t="shared" si="2"/>
        <v>0</v>
      </c>
      <c r="T44" s="82">
        <f>IF(F44=Opslag!$E$2,'Chemicals O3-10, P1-2 Cleaning'!I44*5,'Chemicals O3-10, P1-2 Cleaning'!I44)</f>
        <v>0</v>
      </c>
      <c r="U44" s="82">
        <f t="shared" si="3"/>
        <v>0</v>
      </c>
      <c r="BS44" s="1"/>
    </row>
    <row r="45" spans="1:71" hidden="1" outlineLevel="1" x14ac:dyDescent="0.2">
      <c r="A45" s="1"/>
      <c r="B45" s="9"/>
      <c r="C45" s="9"/>
      <c r="D45" s="9"/>
      <c r="E45" s="9"/>
      <c r="F45" s="9"/>
      <c r="G45" s="9"/>
      <c r="H45" s="9"/>
      <c r="I45" s="9"/>
      <c r="J45" s="29"/>
      <c r="K45" s="29"/>
      <c r="L45" s="49"/>
      <c r="M45" s="49"/>
      <c r="N45" s="49"/>
      <c r="O45" s="49"/>
      <c r="P45" s="49"/>
      <c r="Q45" s="82"/>
      <c r="R45" s="82">
        <f>IF(OR(F45="",F45=Opslag!$E$7,F45=Opslag!$E$6,F45=Opslag!$E$5,F45=Opslag!$E$4,F45=Opslag!$E$3),0,1)</f>
        <v>0</v>
      </c>
      <c r="S45" s="81">
        <f t="shared" si="2"/>
        <v>0</v>
      </c>
      <c r="T45" s="82">
        <f>IF(F45=Opslag!$E$2,'Chemicals O3-10, P1-2 Cleaning'!I45*5,'Chemicals O3-10, P1-2 Cleaning'!I45)</f>
        <v>0</v>
      </c>
      <c r="U45" s="82">
        <f t="shared" si="3"/>
        <v>0</v>
      </c>
      <c r="BS45" s="1"/>
    </row>
    <row r="46" spans="1:71" hidden="1" outlineLevel="1" x14ac:dyDescent="0.2">
      <c r="A46" s="1"/>
      <c r="B46" s="9"/>
      <c r="C46" s="9"/>
      <c r="D46" s="9"/>
      <c r="E46" s="9"/>
      <c r="F46" s="9"/>
      <c r="G46" s="9"/>
      <c r="H46" s="9"/>
      <c r="I46" s="9"/>
      <c r="J46" s="29"/>
      <c r="K46" s="29"/>
      <c r="L46" s="49"/>
      <c r="M46" s="49"/>
      <c r="N46" s="49"/>
      <c r="O46" s="49"/>
      <c r="P46" s="49"/>
      <c r="Q46" s="82"/>
      <c r="R46" s="82">
        <f>IF(OR(F46="",F46=Opslag!$E$7,F46=Opslag!$E$6,F46=Opslag!$E$5,F46=Opslag!$E$4,F46=Opslag!$E$3),0,1)</f>
        <v>0</v>
      </c>
      <c r="S46" s="81">
        <f t="shared" ref="S46:S60" si="4">IFERROR(IF(J46&lt;&gt;"",1,0),0)</f>
        <v>0</v>
      </c>
      <c r="T46" s="82">
        <f>IF(F46=Opslag!$E$2,'Chemicals O3-10, P1-2 Cleaning'!I46*5,'Chemicals O3-10, P1-2 Cleaning'!I46)</f>
        <v>0</v>
      </c>
      <c r="U46" s="82">
        <f t="shared" si="1"/>
        <v>0</v>
      </c>
      <c r="BS46" s="1"/>
    </row>
    <row r="47" spans="1:71" hidden="1" outlineLevel="1" x14ac:dyDescent="0.2">
      <c r="A47" s="1"/>
      <c r="B47" s="9"/>
      <c r="C47" s="9"/>
      <c r="D47" s="9"/>
      <c r="E47" s="9"/>
      <c r="F47" s="9"/>
      <c r="G47" s="9"/>
      <c r="H47" s="9"/>
      <c r="I47" s="9"/>
      <c r="J47" s="29"/>
      <c r="K47" s="29"/>
      <c r="L47" s="49"/>
      <c r="M47" s="49"/>
      <c r="N47" s="49"/>
      <c r="O47" s="49"/>
      <c r="P47" s="49"/>
      <c r="Q47" s="82"/>
      <c r="R47" s="82">
        <f>IF(OR(F47="",F47=Opslag!$E$7,F47=Opslag!$E$6,F47=Opslag!$E$5,F47=Opslag!$E$4,F47=Opslag!$E$3),0,1)</f>
        <v>0</v>
      </c>
      <c r="S47" s="81">
        <f t="shared" si="4"/>
        <v>0</v>
      </c>
      <c r="T47" s="82">
        <f>IF(F47=Opslag!$E$2,'Chemicals O3-10, P1-2 Cleaning'!I47*5,'Chemicals O3-10, P1-2 Cleaning'!I47)</f>
        <v>0</v>
      </c>
      <c r="U47" s="82">
        <f t="shared" si="1"/>
        <v>0</v>
      </c>
      <c r="BS47" s="1"/>
    </row>
    <row r="48" spans="1:71" hidden="1" outlineLevel="1" x14ac:dyDescent="0.2">
      <c r="A48" s="1"/>
      <c r="B48" s="9"/>
      <c r="C48" s="9"/>
      <c r="D48" s="9"/>
      <c r="E48" s="9"/>
      <c r="F48" s="9"/>
      <c r="G48" s="9"/>
      <c r="H48" s="9"/>
      <c r="I48" s="9"/>
      <c r="J48" s="29"/>
      <c r="K48" s="29"/>
      <c r="L48" s="49"/>
      <c r="M48" s="49"/>
      <c r="N48" s="49"/>
      <c r="O48" s="49"/>
      <c r="P48" s="49"/>
      <c r="Q48" s="82"/>
      <c r="R48" s="82">
        <f>IF(OR(F48="",F48=Opslag!$E$7,F48=Opslag!$E$6,F48=Opslag!$E$5,F48=Opslag!$E$4,F48=Opslag!$E$3),0,1)</f>
        <v>0</v>
      </c>
      <c r="S48" s="81">
        <f t="shared" si="4"/>
        <v>0</v>
      </c>
      <c r="T48" s="82">
        <f>IF(F48=Opslag!$E$2,'Chemicals O3-10, P1-2 Cleaning'!I48*5,'Chemicals O3-10, P1-2 Cleaning'!I48)</f>
        <v>0</v>
      </c>
      <c r="U48" s="82">
        <f t="shared" si="1"/>
        <v>0</v>
      </c>
      <c r="BS48" s="1"/>
    </row>
    <row r="49" spans="1:71" hidden="1" outlineLevel="1" x14ac:dyDescent="0.2">
      <c r="A49" s="1"/>
      <c r="B49" s="9"/>
      <c r="C49" s="9"/>
      <c r="D49" s="9"/>
      <c r="E49" s="9"/>
      <c r="F49" s="9"/>
      <c r="G49" s="9"/>
      <c r="H49" s="9"/>
      <c r="I49" s="9"/>
      <c r="J49" s="29"/>
      <c r="K49" s="29"/>
      <c r="L49" s="49"/>
      <c r="M49" s="49"/>
      <c r="N49" s="49"/>
      <c r="O49" s="49"/>
      <c r="P49" s="49"/>
      <c r="Q49" s="82"/>
      <c r="R49" s="82">
        <f>IF(OR(F49="",F49=Opslag!$E$7,F49=Opslag!$E$6,F49=Opslag!$E$5,F49=Opslag!$E$4,F49=Opslag!$E$3),0,1)</f>
        <v>0</v>
      </c>
      <c r="S49" s="81">
        <f t="shared" si="4"/>
        <v>0</v>
      </c>
      <c r="T49" s="82">
        <f>IF(F49=Opslag!$E$2,'Chemicals O3-10, P1-2 Cleaning'!I49*5,'Chemicals O3-10, P1-2 Cleaning'!I49)</f>
        <v>0</v>
      </c>
      <c r="U49" s="82">
        <f t="shared" si="1"/>
        <v>0</v>
      </c>
      <c r="BS49" s="1"/>
    </row>
    <row r="50" spans="1:71" hidden="1" outlineLevel="1" x14ac:dyDescent="0.2">
      <c r="A50" s="1"/>
      <c r="B50" s="9"/>
      <c r="C50" s="9"/>
      <c r="D50" s="9"/>
      <c r="E50" s="9"/>
      <c r="F50" s="9"/>
      <c r="G50" s="9"/>
      <c r="H50" s="9"/>
      <c r="I50" s="9"/>
      <c r="J50" s="29"/>
      <c r="K50" s="29"/>
      <c r="L50" s="49"/>
      <c r="M50" s="49"/>
      <c r="N50" s="49"/>
      <c r="O50" s="49"/>
      <c r="P50" s="49"/>
      <c r="Q50" s="82"/>
      <c r="R50" s="82">
        <f>IF(OR(F50="",F50=Opslag!$E$7,F50=Opslag!$E$6,F50=Opslag!$E$5,F50=Opslag!$E$4,F50=Opslag!$E$3),0,1)</f>
        <v>0</v>
      </c>
      <c r="S50" s="81">
        <f t="shared" si="4"/>
        <v>0</v>
      </c>
      <c r="T50" s="82">
        <f>IF(F50=Opslag!$E$2,'Chemicals O3-10, P1-2 Cleaning'!I50*5,'Chemicals O3-10, P1-2 Cleaning'!I50)</f>
        <v>0</v>
      </c>
      <c r="U50" s="82">
        <f t="shared" si="1"/>
        <v>0</v>
      </c>
      <c r="BS50" s="1"/>
    </row>
    <row r="51" spans="1:71" hidden="1" outlineLevel="1" x14ac:dyDescent="0.2">
      <c r="A51" s="1"/>
      <c r="B51" s="9"/>
      <c r="C51" s="9"/>
      <c r="D51" s="9"/>
      <c r="E51" s="9"/>
      <c r="F51" s="9"/>
      <c r="G51" s="9"/>
      <c r="H51" s="9"/>
      <c r="I51" s="9"/>
      <c r="J51" s="29"/>
      <c r="K51" s="29"/>
      <c r="L51" s="49"/>
      <c r="M51" s="49"/>
      <c r="N51" s="49"/>
      <c r="O51" s="49"/>
      <c r="P51" s="49"/>
      <c r="Q51" s="82"/>
      <c r="R51" s="82">
        <f>IF(OR(F51="",F51=Opslag!$E$7,F51=Opslag!$E$6,F51=Opslag!$E$5,F51=Opslag!$E$4,F51=Opslag!$E$3),0,1)</f>
        <v>0</v>
      </c>
      <c r="S51" s="81">
        <f t="shared" si="4"/>
        <v>0</v>
      </c>
      <c r="T51" s="82">
        <f>IF(F51=Opslag!$E$2,'Chemicals O3-10, P1-2 Cleaning'!I51*5,'Chemicals O3-10, P1-2 Cleaning'!I51)</f>
        <v>0</v>
      </c>
      <c r="U51" s="82">
        <f t="shared" si="1"/>
        <v>0</v>
      </c>
      <c r="BS51" s="1"/>
    </row>
    <row r="52" spans="1:71" hidden="1" outlineLevel="1" x14ac:dyDescent="0.2">
      <c r="A52" s="1"/>
      <c r="B52" s="9"/>
      <c r="C52" s="9"/>
      <c r="D52" s="9"/>
      <c r="E52" s="9"/>
      <c r="F52" s="9"/>
      <c r="G52" s="9"/>
      <c r="H52" s="9"/>
      <c r="I52" s="9"/>
      <c r="J52" s="29"/>
      <c r="K52" s="29"/>
      <c r="L52" s="49"/>
      <c r="M52" s="49"/>
      <c r="N52" s="49"/>
      <c r="O52" s="49"/>
      <c r="P52" s="49"/>
      <c r="Q52" s="82"/>
      <c r="R52" s="82">
        <f>IF(OR(F52="",F52=Opslag!$E$7,F52=Opslag!$E$6,F52=Opslag!$E$5,F52=Opslag!$E$4,F52=Opslag!$E$3),0,1)</f>
        <v>0</v>
      </c>
      <c r="S52" s="81">
        <f t="shared" si="4"/>
        <v>0</v>
      </c>
      <c r="T52" s="82">
        <f>IF(F52=Opslag!$E$2,'Chemicals O3-10, P1-2 Cleaning'!I52*5,'Chemicals O3-10, P1-2 Cleaning'!I52)</f>
        <v>0</v>
      </c>
      <c r="U52" s="82">
        <f t="shared" si="1"/>
        <v>0</v>
      </c>
      <c r="BS52" s="1"/>
    </row>
    <row r="53" spans="1:71" hidden="1" outlineLevel="1" x14ac:dyDescent="0.2">
      <c r="A53" s="1"/>
      <c r="B53" s="9"/>
      <c r="C53" s="9"/>
      <c r="D53" s="9"/>
      <c r="E53" s="9"/>
      <c r="F53" s="9"/>
      <c r="G53" s="9"/>
      <c r="H53" s="9"/>
      <c r="I53" s="9"/>
      <c r="J53" s="29"/>
      <c r="K53" s="29"/>
      <c r="L53" s="49"/>
      <c r="M53" s="49"/>
      <c r="N53" s="49"/>
      <c r="O53" s="49"/>
      <c r="P53" s="49"/>
      <c r="Q53" s="82"/>
      <c r="R53" s="82">
        <f>IF(OR(F53="",F53=Opslag!$E$7,F53=Opslag!$E$6,F53=Opslag!$E$5,F53=Opslag!$E$4,F53=Opslag!$E$3),0,1)</f>
        <v>0</v>
      </c>
      <c r="S53" s="81">
        <f t="shared" si="4"/>
        <v>0</v>
      </c>
      <c r="T53" s="82">
        <f>IF(F53=Opslag!$E$2,'Chemicals O3-10, P1-2 Cleaning'!I53*5,'Chemicals O3-10, P1-2 Cleaning'!I53)</f>
        <v>0</v>
      </c>
      <c r="U53" s="82">
        <f t="shared" si="1"/>
        <v>0</v>
      </c>
      <c r="BS53" s="1"/>
    </row>
    <row r="54" spans="1:71" hidden="1" outlineLevel="1" x14ac:dyDescent="0.2">
      <c r="A54" s="1"/>
      <c r="B54" s="9"/>
      <c r="C54" s="9"/>
      <c r="D54" s="9"/>
      <c r="E54" s="9"/>
      <c r="F54" s="9"/>
      <c r="G54" s="9"/>
      <c r="H54" s="9"/>
      <c r="I54" s="9"/>
      <c r="J54" s="29"/>
      <c r="K54" s="29"/>
      <c r="L54" s="49"/>
      <c r="M54" s="49"/>
      <c r="N54" s="49"/>
      <c r="O54" s="49"/>
      <c r="P54" s="49"/>
      <c r="Q54" s="82"/>
      <c r="R54" s="82">
        <f>IF(OR(F54="",F54=Opslag!$E$7,F54=Opslag!$E$6,F54=Opslag!$E$5,F54=Opslag!$E$4,F54=Opslag!$E$3),0,1)</f>
        <v>0</v>
      </c>
      <c r="S54" s="81">
        <f t="shared" si="4"/>
        <v>0</v>
      </c>
      <c r="T54" s="82">
        <f>IF(F54=Opslag!$E$2,'Chemicals O3-10, P1-2 Cleaning'!I54*5,'Chemicals O3-10, P1-2 Cleaning'!I54)</f>
        <v>0</v>
      </c>
      <c r="U54" s="82">
        <f t="shared" si="1"/>
        <v>0</v>
      </c>
      <c r="BS54" s="1"/>
    </row>
    <row r="55" spans="1:71" hidden="1" outlineLevel="1" x14ac:dyDescent="0.2">
      <c r="A55" s="1"/>
      <c r="B55" s="9"/>
      <c r="C55" s="9"/>
      <c r="D55" s="9"/>
      <c r="E55" s="9"/>
      <c r="F55" s="9"/>
      <c r="G55" s="9"/>
      <c r="H55" s="9"/>
      <c r="I55" s="9"/>
      <c r="J55" s="29"/>
      <c r="K55" s="29"/>
      <c r="L55" s="49"/>
      <c r="M55" s="49"/>
      <c r="N55" s="49"/>
      <c r="O55" s="49"/>
      <c r="P55" s="49"/>
      <c r="Q55" s="82"/>
      <c r="R55" s="82">
        <f>IF(OR(F55="",F55=Opslag!$E$7,F55=Opslag!$E$6,F55=Opslag!$E$5,F55=Opslag!$E$4,F55=Opslag!$E$3),0,1)</f>
        <v>0</v>
      </c>
      <c r="S55" s="81">
        <f t="shared" si="4"/>
        <v>0</v>
      </c>
      <c r="T55" s="82">
        <f>IF(F55=Opslag!$E$2,'Chemicals O3-10, P1-2 Cleaning'!I55*5,'Chemicals O3-10, P1-2 Cleaning'!I55)</f>
        <v>0</v>
      </c>
      <c r="U55" s="82">
        <f t="shared" si="1"/>
        <v>0</v>
      </c>
      <c r="BS55" s="1"/>
    </row>
    <row r="56" spans="1:71" hidden="1" outlineLevel="1" x14ac:dyDescent="0.2">
      <c r="A56" s="1"/>
      <c r="B56" s="9"/>
      <c r="C56" s="9"/>
      <c r="D56" s="9"/>
      <c r="E56" s="9"/>
      <c r="F56" s="9"/>
      <c r="G56" s="9"/>
      <c r="H56" s="9"/>
      <c r="I56" s="9"/>
      <c r="J56" s="29"/>
      <c r="K56" s="29"/>
      <c r="L56" s="49"/>
      <c r="M56" s="49"/>
      <c r="N56" s="49"/>
      <c r="O56" s="49"/>
      <c r="P56" s="49"/>
      <c r="Q56" s="82"/>
      <c r="R56" s="82">
        <f>IF(OR(F56="",F56=Opslag!$E$7,F56=Opslag!$E$6,F56=Opslag!$E$5,F56=Opslag!$E$4,F56=Opslag!$E$3),0,1)</f>
        <v>0</v>
      </c>
      <c r="S56" s="81">
        <f t="shared" si="4"/>
        <v>0</v>
      </c>
      <c r="T56" s="82">
        <f>IF(F56=Opslag!$E$2,'Chemicals O3-10, P1-2 Cleaning'!I56*5,'Chemicals O3-10, P1-2 Cleaning'!I56)</f>
        <v>0</v>
      </c>
      <c r="U56" s="82">
        <f t="shared" si="1"/>
        <v>0</v>
      </c>
      <c r="BS56" s="1"/>
    </row>
    <row r="57" spans="1:71" hidden="1" outlineLevel="1" x14ac:dyDescent="0.2">
      <c r="A57" s="1"/>
      <c r="B57" s="9"/>
      <c r="C57" s="9"/>
      <c r="D57" s="9"/>
      <c r="E57" s="9"/>
      <c r="F57" s="9"/>
      <c r="G57" s="9"/>
      <c r="H57" s="9"/>
      <c r="I57" s="9"/>
      <c r="J57" s="29"/>
      <c r="K57" s="29"/>
      <c r="L57" s="49"/>
      <c r="M57" s="49"/>
      <c r="N57" s="49"/>
      <c r="O57" s="49"/>
      <c r="P57" s="49"/>
      <c r="Q57" s="82"/>
      <c r="R57" s="82">
        <f>IF(OR(F57="",F57=Opslag!$E$7,F57=Opslag!$E$6,F57=Opslag!$E$5,F57=Opslag!$E$4,F57=Opslag!$E$3),0,1)</f>
        <v>0</v>
      </c>
      <c r="S57" s="81">
        <f t="shared" si="4"/>
        <v>0</v>
      </c>
      <c r="T57" s="82">
        <f>IF(F57=Opslag!$E$2,'Chemicals O3-10, P1-2 Cleaning'!I57*5,'Chemicals O3-10, P1-2 Cleaning'!I57)</f>
        <v>0</v>
      </c>
      <c r="U57" s="82">
        <f t="shared" si="1"/>
        <v>0</v>
      </c>
      <c r="BS57" s="1"/>
    </row>
    <row r="58" spans="1:71" hidden="1" outlineLevel="1" x14ac:dyDescent="0.2">
      <c r="A58" s="1"/>
      <c r="B58" s="9"/>
      <c r="C58" s="9"/>
      <c r="D58" s="9"/>
      <c r="E58" s="9"/>
      <c r="F58" s="9"/>
      <c r="G58" s="9"/>
      <c r="H58" s="9"/>
      <c r="I58" s="9"/>
      <c r="J58" s="29"/>
      <c r="K58" s="29"/>
      <c r="L58" s="49"/>
      <c r="M58" s="49"/>
      <c r="N58" s="49"/>
      <c r="O58" s="49"/>
      <c r="P58" s="49"/>
      <c r="Q58" s="82"/>
      <c r="R58" s="82">
        <f>IF(OR(F58="",F58=Opslag!$E$7,F58=Opslag!$E$6,F58=Opslag!$E$5,F58=Opslag!$E$4,F58=Opslag!$E$3),0,1)</f>
        <v>0</v>
      </c>
      <c r="S58" s="81">
        <f t="shared" si="4"/>
        <v>0</v>
      </c>
      <c r="T58" s="82">
        <f>IF(F58=Opslag!$E$2,'Chemicals O3-10, P1-2 Cleaning'!I58*5,'Chemicals O3-10, P1-2 Cleaning'!I58)</f>
        <v>0</v>
      </c>
      <c r="U58" s="82">
        <f t="shared" si="1"/>
        <v>0</v>
      </c>
      <c r="BS58" s="1"/>
    </row>
    <row r="59" spans="1:71" hidden="1" outlineLevel="1" x14ac:dyDescent="0.2">
      <c r="A59" s="1"/>
      <c r="B59" s="9"/>
      <c r="C59" s="9"/>
      <c r="D59" s="9"/>
      <c r="E59" s="9"/>
      <c r="F59" s="9"/>
      <c r="G59" s="9"/>
      <c r="H59" s="9"/>
      <c r="I59" s="9"/>
      <c r="J59" s="29"/>
      <c r="K59" s="29"/>
      <c r="L59" s="49"/>
      <c r="M59" s="49"/>
      <c r="N59" s="49"/>
      <c r="O59" s="49"/>
      <c r="P59" s="49"/>
      <c r="Q59" s="82"/>
      <c r="R59" s="82">
        <f>IF(OR(F59="",F59=Opslag!$E$7,F59=Opslag!$E$6,F59=Opslag!$E$5,F59=Opslag!$E$4,F59=Opslag!$E$3),0,1)</f>
        <v>0</v>
      </c>
      <c r="S59" s="81">
        <f t="shared" si="4"/>
        <v>0</v>
      </c>
      <c r="T59" s="82">
        <f>IF(F59=Opslag!$E$2,'Chemicals O3-10, P1-2 Cleaning'!I59*5,'Chemicals O3-10, P1-2 Cleaning'!I59)</f>
        <v>0</v>
      </c>
      <c r="U59" s="82">
        <f t="shared" si="1"/>
        <v>0</v>
      </c>
      <c r="BS59" s="1"/>
    </row>
    <row r="60" spans="1:71" hidden="1" outlineLevel="1" x14ac:dyDescent="0.2">
      <c r="A60" s="1"/>
      <c r="B60" s="9"/>
      <c r="C60" s="9"/>
      <c r="D60" s="9"/>
      <c r="E60" s="9"/>
      <c r="F60" s="9"/>
      <c r="G60" s="9"/>
      <c r="H60" s="9"/>
      <c r="I60" s="9"/>
      <c r="J60" s="29"/>
      <c r="K60" s="29"/>
      <c r="L60" s="49"/>
      <c r="M60" s="49"/>
      <c r="N60" s="49"/>
      <c r="O60" s="49"/>
      <c r="P60" s="49"/>
      <c r="Q60" s="82"/>
      <c r="R60" s="82">
        <f>IF(OR(F60="",F60=Opslag!$E$7,F60=Opslag!$E$6,F60=Opslag!$E$5,F60=Opslag!$E$4,F60=Opslag!$E$3),0,1)</f>
        <v>0</v>
      </c>
      <c r="S60" s="81">
        <f t="shared" si="4"/>
        <v>0</v>
      </c>
      <c r="T60" s="82">
        <f>IF(F60=Opslag!$E$2,'Chemicals O3-10, P1-2 Cleaning'!I60*5,'Chemicals O3-10, P1-2 Cleaning'!I60)</f>
        <v>0</v>
      </c>
      <c r="U60" s="82">
        <f t="shared" si="1"/>
        <v>0</v>
      </c>
      <c r="BS60" s="1"/>
    </row>
    <row r="61" spans="1:71" hidden="1" outlineLevel="1" x14ac:dyDescent="0.2">
      <c r="A61" s="1"/>
      <c r="B61" s="9"/>
      <c r="C61" s="9"/>
      <c r="D61" s="9"/>
      <c r="E61" s="9"/>
      <c r="F61" s="9"/>
      <c r="G61" s="9"/>
      <c r="H61" s="9"/>
      <c r="I61" s="9"/>
      <c r="J61" s="29"/>
      <c r="K61" s="29"/>
      <c r="L61" s="49"/>
      <c r="M61" s="49"/>
      <c r="N61" s="49"/>
      <c r="O61" s="49"/>
      <c r="P61" s="49"/>
      <c r="Q61" s="82"/>
      <c r="R61" s="82">
        <f>IF(OR(F61="",F61=Opslag!$E$7,F61=Opslag!$E$6,F61=Opslag!$E$5,F61=Opslag!$E$4,F61=Opslag!$E$3),0,1)</f>
        <v>0</v>
      </c>
      <c r="S61" s="81">
        <f t="shared" si="0"/>
        <v>0</v>
      </c>
      <c r="T61" s="82">
        <f>IF(F61=Opslag!$E$2,'Chemicals O3-10, P1-2 Cleaning'!I61*5,'Chemicals O3-10, P1-2 Cleaning'!I61)</f>
        <v>0</v>
      </c>
      <c r="U61" s="82">
        <f t="shared" si="1"/>
        <v>0</v>
      </c>
      <c r="BS61" s="1"/>
    </row>
    <row r="62" spans="1:71" hidden="1" outlineLevel="1" x14ac:dyDescent="0.2">
      <c r="A62" s="1"/>
      <c r="B62" s="9"/>
      <c r="C62" s="9"/>
      <c r="D62" s="9"/>
      <c r="E62" s="9"/>
      <c r="F62" s="9"/>
      <c r="G62" s="9"/>
      <c r="H62" s="9"/>
      <c r="I62" s="9"/>
      <c r="J62" s="29"/>
      <c r="K62" s="29"/>
      <c r="L62" s="49"/>
      <c r="M62" s="49"/>
      <c r="N62" s="49"/>
      <c r="O62" s="49"/>
      <c r="P62" s="49"/>
      <c r="Q62" s="82"/>
      <c r="R62" s="82">
        <f>IF(OR(F62="",F62=Opslag!$E$7,F62=Opslag!$E$6,F62=Opslag!$E$5,F62=Opslag!$E$4,F62=Opslag!$E$3),0,1)</f>
        <v>0</v>
      </c>
      <c r="S62" s="81">
        <f t="shared" si="0"/>
        <v>0</v>
      </c>
      <c r="T62" s="82">
        <f>IF(F62=Opslag!$E$2,'Chemicals O3-10, P1-2 Cleaning'!I62*5,'Chemicals O3-10, P1-2 Cleaning'!I62)</f>
        <v>0</v>
      </c>
      <c r="U62" s="82">
        <f t="shared" si="1"/>
        <v>0</v>
      </c>
      <c r="BS62" s="1"/>
    </row>
    <row r="63" spans="1:71" hidden="1" outlineLevel="1" x14ac:dyDescent="0.2">
      <c r="A63" s="1"/>
      <c r="B63" s="9"/>
      <c r="C63" s="9"/>
      <c r="D63" s="9"/>
      <c r="E63" s="9"/>
      <c r="F63" s="9"/>
      <c r="G63" s="9"/>
      <c r="H63" s="9"/>
      <c r="I63" s="9"/>
      <c r="J63" s="29"/>
      <c r="K63" s="29"/>
      <c r="L63" s="49"/>
      <c r="M63" s="49"/>
      <c r="N63" s="49"/>
      <c r="O63" s="49"/>
      <c r="P63" s="49"/>
      <c r="Q63" s="82"/>
      <c r="R63" s="82">
        <f>IF(OR(F63="",F63=Opslag!$E$7,F63=Opslag!$E$6,F63=Opslag!$E$5,F63=Opslag!$E$4,F63=Opslag!$E$3),0,1)</f>
        <v>0</v>
      </c>
      <c r="S63" s="81">
        <f t="shared" si="0"/>
        <v>0</v>
      </c>
      <c r="T63" s="82">
        <f>IF(F63=Opslag!$E$2,'Chemicals O3-10, P1-2 Cleaning'!I63*5,'Chemicals O3-10, P1-2 Cleaning'!I63)</f>
        <v>0</v>
      </c>
      <c r="U63" s="82">
        <f t="shared" si="1"/>
        <v>0</v>
      </c>
      <c r="BS63" s="1"/>
    </row>
    <row r="64" spans="1:71" hidden="1" outlineLevel="1" x14ac:dyDescent="0.2">
      <c r="A64" s="1"/>
      <c r="B64" s="9"/>
      <c r="C64" s="9"/>
      <c r="D64" s="9"/>
      <c r="E64" s="9"/>
      <c r="F64" s="9"/>
      <c r="G64" s="9"/>
      <c r="H64" s="9"/>
      <c r="I64" s="9"/>
      <c r="J64" s="29"/>
      <c r="K64" s="29"/>
      <c r="L64" s="49"/>
      <c r="M64" s="49"/>
      <c r="N64" s="49"/>
      <c r="O64" s="49"/>
      <c r="P64" s="49"/>
      <c r="Q64" s="82"/>
      <c r="R64" s="82">
        <f>IF(OR(F64="",F64=Opslag!$E$7,F64=Opslag!$E$6,F64=Opslag!$E$5,F64=Opslag!$E$4,F64=Opslag!$E$3),0,1)</f>
        <v>0</v>
      </c>
      <c r="S64" s="81">
        <f t="shared" si="0"/>
        <v>0</v>
      </c>
      <c r="T64" s="82">
        <f>IF(F64=Opslag!$E$2,'Chemicals O3-10, P1-2 Cleaning'!I64*5,'Chemicals O3-10, P1-2 Cleaning'!I64)</f>
        <v>0</v>
      </c>
      <c r="U64" s="82">
        <f t="shared" si="1"/>
        <v>0</v>
      </c>
      <c r="BS64" s="1"/>
    </row>
    <row r="65" spans="1:71" hidden="1" outlineLevel="1" x14ac:dyDescent="0.2">
      <c r="A65" s="1"/>
      <c r="B65" s="9"/>
      <c r="C65" s="9"/>
      <c r="D65" s="9"/>
      <c r="E65" s="9"/>
      <c r="F65" s="9"/>
      <c r="G65" s="9"/>
      <c r="H65" s="9"/>
      <c r="I65" s="9"/>
      <c r="J65" s="29"/>
      <c r="K65" s="29"/>
      <c r="L65" s="49"/>
      <c r="M65" s="49"/>
      <c r="N65" s="49"/>
      <c r="O65" s="49"/>
      <c r="P65" s="49"/>
      <c r="Q65" s="82"/>
      <c r="R65" s="82">
        <f>IF(OR(F65="",F65=Opslag!$E$7,F65=Opslag!$E$6,F65=Opslag!$E$5,F65=Opslag!$E$4,F65=Opslag!$E$3),0,1)</f>
        <v>0</v>
      </c>
      <c r="S65" s="81">
        <f t="shared" si="0"/>
        <v>0</v>
      </c>
      <c r="T65" s="82">
        <f>IF(F65=Opslag!$E$2,'Chemicals O3-10, P1-2 Cleaning'!I65*5,'Chemicals O3-10, P1-2 Cleaning'!I65)</f>
        <v>0</v>
      </c>
      <c r="U65" s="82">
        <f t="shared" si="1"/>
        <v>0</v>
      </c>
      <c r="BS65" s="1"/>
    </row>
    <row r="66" spans="1:71" hidden="1" outlineLevel="1" x14ac:dyDescent="0.2">
      <c r="A66" s="1"/>
      <c r="B66" s="9"/>
      <c r="C66" s="9"/>
      <c r="D66" s="9"/>
      <c r="E66" s="9"/>
      <c r="F66" s="9"/>
      <c r="G66" s="9"/>
      <c r="H66" s="9"/>
      <c r="I66" s="9"/>
      <c r="J66" s="29"/>
      <c r="K66" s="29"/>
      <c r="L66" s="49"/>
      <c r="M66" s="49"/>
      <c r="N66" s="49"/>
      <c r="O66" s="49"/>
      <c r="P66" s="49"/>
      <c r="Q66" s="82"/>
      <c r="R66" s="82">
        <f>IF(OR(F66="",F66=Opslag!$E$7,F66=Opslag!$E$6,F66=Opslag!$E$5,F66=Opslag!$E$4,F66=Opslag!$E$3),0,1)</f>
        <v>0</v>
      </c>
      <c r="S66" s="81">
        <f t="shared" si="0"/>
        <v>0</v>
      </c>
      <c r="T66" s="82">
        <f>IF(F66=Opslag!$E$2,'Chemicals O3-10, P1-2 Cleaning'!I66*5,'Chemicals O3-10, P1-2 Cleaning'!I66)</f>
        <v>0</v>
      </c>
      <c r="U66" s="82">
        <f t="shared" si="1"/>
        <v>0</v>
      </c>
      <c r="BS66" s="1"/>
    </row>
    <row r="67" spans="1:71" hidden="1" outlineLevel="1" x14ac:dyDescent="0.2">
      <c r="A67" s="1"/>
      <c r="B67" s="9"/>
      <c r="C67" s="9"/>
      <c r="D67" s="9"/>
      <c r="E67" s="9"/>
      <c r="F67" s="9"/>
      <c r="G67" s="9"/>
      <c r="H67" s="9"/>
      <c r="I67" s="9"/>
      <c r="J67" s="29"/>
      <c r="K67" s="29"/>
      <c r="L67" s="49"/>
      <c r="M67" s="49"/>
      <c r="N67" s="49"/>
      <c r="O67" s="49"/>
      <c r="P67" s="49"/>
      <c r="Q67" s="82"/>
      <c r="R67" s="82">
        <f>IF(OR(F67="",F67=Opslag!$E$7,F67=Opslag!$E$6,F67=Opslag!$E$5,F67=Opslag!$E$4,F67=Opslag!$E$3),0,1)</f>
        <v>0</v>
      </c>
      <c r="S67" s="81">
        <f t="shared" si="0"/>
        <v>0</v>
      </c>
      <c r="T67" s="82">
        <f>IF(F67=Opslag!$E$2,'Chemicals O3-10, P1-2 Cleaning'!I67*5,'Chemicals O3-10, P1-2 Cleaning'!I67)</f>
        <v>0</v>
      </c>
      <c r="U67" s="82">
        <f t="shared" si="1"/>
        <v>0</v>
      </c>
      <c r="BS67" s="1"/>
    </row>
    <row r="68" spans="1:71" hidden="1" outlineLevel="1" x14ac:dyDescent="0.2">
      <c r="A68" s="1"/>
      <c r="B68" s="9"/>
      <c r="C68" s="9"/>
      <c r="D68" s="9"/>
      <c r="E68" s="9"/>
      <c r="F68" s="9"/>
      <c r="G68" s="9"/>
      <c r="H68" s="9"/>
      <c r="I68" s="9"/>
      <c r="J68" s="29"/>
      <c r="K68" s="29"/>
      <c r="L68" s="49"/>
      <c r="M68" s="49"/>
      <c r="N68" s="49"/>
      <c r="O68" s="49"/>
      <c r="P68" s="49"/>
      <c r="Q68" s="82"/>
      <c r="R68" s="82">
        <f>IF(OR(F68="",F68=Opslag!$E$7,F68=Opslag!$E$6,F68=Opslag!$E$5,F68=Opslag!$E$4,F68=Opslag!$E$3),0,1)</f>
        <v>0</v>
      </c>
      <c r="S68" s="81">
        <f t="shared" si="0"/>
        <v>0</v>
      </c>
      <c r="T68" s="82">
        <f>IF(F68=Opslag!$E$2,'Chemicals O3-10, P1-2 Cleaning'!I68*5,'Chemicals O3-10, P1-2 Cleaning'!I68)</f>
        <v>0</v>
      </c>
      <c r="U68" s="82">
        <f t="shared" si="1"/>
        <v>0</v>
      </c>
      <c r="BS68" s="1"/>
    </row>
    <row r="69" spans="1:71" hidden="1" outlineLevel="1" x14ac:dyDescent="0.2">
      <c r="A69" s="1"/>
      <c r="B69" s="9"/>
      <c r="C69" s="9"/>
      <c r="D69" s="9"/>
      <c r="E69" s="9"/>
      <c r="F69" s="9"/>
      <c r="G69" s="9"/>
      <c r="H69" s="9"/>
      <c r="I69" s="9"/>
      <c r="J69" s="29"/>
      <c r="K69" s="29"/>
      <c r="L69" s="49"/>
      <c r="M69" s="49"/>
      <c r="N69" s="49"/>
      <c r="O69" s="49"/>
      <c r="P69" s="49"/>
      <c r="Q69" s="82"/>
      <c r="R69" s="82">
        <f>IF(OR(F69="",F69=Opslag!$E$7,F69=Opslag!$E$6,F69=Opslag!$E$5,F69=Opslag!$E$4,F69=Opslag!$E$3),0,1)</f>
        <v>0</v>
      </c>
      <c r="S69" s="81">
        <f t="shared" si="0"/>
        <v>0</v>
      </c>
      <c r="T69" s="82">
        <f>IF(F69=Opslag!$E$2,'Chemicals O3-10, P1-2 Cleaning'!I69*5,'Chemicals O3-10, P1-2 Cleaning'!I69)</f>
        <v>0</v>
      </c>
      <c r="U69" s="82">
        <f t="shared" si="1"/>
        <v>0</v>
      </c>
      <c r="BS69" s="1"/>
    </row>
    <row r="70" spans="1:71" hidden="1" outlineLevel="1" x14ac:dyDescent="0.2">
      <c r="A70" s="1"/>
      <c r="B70" s="9"/>
      <c r="C70" s="9"/>
      <c r="D70" s="9"/>
      <c r="E70" s="9"/>
      <c r="F70" s="9"/>
      <c r="G70" s="9"/>
      <c r="H70" s="9"/>
      <c r="I70" s="9"/>
      <c r="J70" s="29"/>
      <c r="K70" s="29"/>
      <c r="L70" s="49"/>
      <c r="M70" s="49"/>
      <c r="N70" s="49"/>
      <c r="O70" s="49"/>
      <c r="P70" s="49"/>
      <c r="Q70" s="82"/>
      <c r="R70" s="82">
        <f>IF(OR(F70="",F70=Opslag!$E$7,F70=Opslag!$E$6,F70=Opslag!$E$5,F70=Opslag!$E$4,F70=Opslag!$E$3),0,1)</f>
        <v>0</v>
      </c>
      <c r="S70" s="81">
        <f t="shared" si="0"/>
        <v>0</v>
      </c>
      <c r="T70" s="82">
        <f>IF(F70=Opslag!$E$2,'Chemicals O3-10, P1-2 Cleaning'!I70*5,'Chemicals O3-10, P1-2 Cleaning'!I70)</f>
        <v>0</v>
      </c>
      <c r="U70" s="82">
        <f t="shared" si="1"/>
        <v>0</v>
      </c>
      <c r="BS70" s="1"/>
    </row>
    <row r="71" spans="1:71" x14ac:dyDescent="0.2">
      <c r="A71" s="133"/>
      <c r="B71" s="163"/>
      <c r="C71" s="163"/>
      <c r="D71" s="163"/>
      <c r="E71" s="163"/>
      <c r="F71" s="163"/>
      <c r="G71" s="163"/>
      <c r="H71" s="163"/>
      <c r="I71" s="133"/>
      <c r="J71" s="100"/>
      <c r="K71" s="100"/>
      <c r="L71" s="133"/>
      <c r="M71" s="133"/>
      <c r="N71" s="133"/>
      <c r="O71" s="133"/>
      <c r="P71" s="1"/>
      <c r="Q71" s="82"/>
      <c r="U71" s="82"/>
      <c r="BS71" s="1"/>
    </row>
    <row r="72" spans="1:71" x14ac:dyDescent="0.2">
      <c r="A72" s="133"/>
      <c r="B72" s="239" t="str">
        <f>+HLOOKUP($G$2,Language!$B:$G,234,FALSE)</f>
        <v>Hvis de angivne kemikalier er i pulverform, angiv da mængden i kg. Hvis de er flydende, angives mængden i liter. Beregningsarket tager selv højde for konverteringen i beregningen.</v>
      </c>
      <c r="C72" s="163"/>
      <c r="D72" s="163"/>
      <c r="E72" s="163"/>
      <c r="F72" s="163"/>
      <c r="G72" s="163"/>
      <c r="H72" s="133"/>
      <c r="I72" s="100"/>
      <c r="J72" s="100"/>
      <c r="K72" s="133"/>
      <c r="L72" s="133"/>
      <c r="M72" s="133"/>
      <c r="N72" s="133"/>
      <c r="O72" s="1"/>
      <c r="P72" s="82"/>
    </row>
    <row r="73" spans="1:71" x14ac:dyDescent="0.2">
      <c r="A73" s="133"/>
      <c r="B73" s="163"/>
      <c r="C73" s="163"/>
      <c r="D73" s="163"/>
      <c r="E73" s="163"/>
      <c r="F73" s="163"/>
      <c r="G73" s="163"/>
      <c r="H73" s="133"/>
      <c r="I73" s="100"/>
      <c r="J73" s="100"/>
      <c r="K73" s="133"/>
      <c r="L73" s="133"/>
      <c r="M73" s="133"/>
      <c r="N73" s="133"/>
      <c r="O73" s="1"/>
      <c r="P73" s="82"/>
    </row>
    <row r="74" spans="1:71" ht="15.75" x14ac:dyDescent="0.25">
      <c r="A74" s="133"/>
      <c r="B74" s="148" t="str">
        <f>+HLOOKUP($G$2,Language!$B:$G,10,FALSE)</f>
        <v xml:space="preserve">Ekstern vask ifm. almindelig rengøring og kemikalier hertil </v>
      </c>
      <c r="C74" s="163"/>
      <c r="D74" s="163"/>
      <c r="E74" s="163"/>
      <c r="F74" s="163"/>
      <c r="G74" s="163"/>
      <c r="H74" s="133"/>
      <c r="I74" s="100"/>
      <c r="J74" s="100"/>
      <c r="K74" s="133"/>
      <c r="L74" s="133"/>
      <c r="M74" s="133"/>
      <c r="N74" s="133"/>
      <c r="O74" s="1"/>
      <c r="P74" s="82"/>
    </row>
    <row r="75" spans="1:71" x14ac:dyDescent="0.2">
      <c r="A75" s="133"/>
      <c r="B75" s="142" t="str">
        <f>+HLOOKUP($G$2,Language!$B:$G,158,FALSE)&amp;":"</f>
        <v>Eksterne vaskerier:</v>
      </c>
      <c r="C75" s="163"/>
      <c r="D75" s="163"/>
      <c r="E75" s="163"/>
      <c r="F75" s="163"/>
      <c r="G75" s="163"/>
      <c r="H75" s="133"/>
      <c r="I75" s="100"/>
      <c r="J75" s="100"/>
      <c r="K75" s="133"/>
      <c r="L75" s="133"/>
      <c r="M75" s="133"/>
      <c r="N75" s="133"/>
      <c r="O75" s="1"/>
      <c r="P75" s="82"/>
    </row>
    <row r="76" spans="1:71" s="1" customFormat="1" ht="51" x14ac:dyDescent="0.2">
      <c r="A76" s="133"/>
      <c r="B76" s="149" t="str">
        <f>+HLOOKUP($G$2,Language!$B:$G,97,FALSE)</f>
        <v>Virksomhedsnavn</v>
      </c>
      <c r="C76" s="149" t="str">
        <f>+HLOOKUP($G$2,Language!$B:$G,98,FALSE)</f>
        <v>Registreringsnummer (CVR-nummer)</v>
      </c>
      <c r="D76" s="149" t="str">
        <f>+HLOOKUP($G$2,Language!$B:$G,99,FALSE)</f>
        <v>Kontaktperson</v>
      </c>
      <c r="E76" s="149" t="str">
        <f>+HLOOKUP($G$2,Language!$B:$G,100,FALSE)</f>
        <v>E-mail</v>
      </c>
      <c r="F76" s="149" t="str">
        <f>+HLOOKUP($G$2,Language!$B:$G,156,FALSE)</f>
        <v>Vasket mængde for perioden (kg)</v>
      </c>
      <c r="G76" s="149" t="str">
        <f>+HLOOKUP($G$2,Language!$B:$G,157,FALSE)</f>
        <v>Licensnummer, hvis Svanemærket vaskeri (lad stå tom, hvis ikke)</v>
      </c>
      <c r="H76" s="164" t="str">
        <f>+HLOOKUP($G$2,Language!$B:$G,159,FALSE)</f>
        <v>Beregnet forbrug (skabelonværdi), hvis ingen forbrugsdata (liter)</v>
      </c>
      <c r="I76" s="100"/>
      <c r="J76" s="100"/>
      <c r="K76" s="133"/>
      <c r="L76" s="133"/>
      <c r="M76" s="133"/>
      <c r="N76" s="133"/>
      <c r="P76" s="82"/>
      <c r="Q76" s="278"/>
      <c r="R76" s="82"/>
      <c r="S76" s="82"/>
      <c r="T76" s="82"/>
    </row>
    <row r="77" spans="1:71" s="1" customFormat="1" collapsed="1" x14ac:dyDescent="0.2">
      <c r="A77" s="133"/>
      <c r="B77" s="9"/>
      <c r="C77" s="9"/>
      <c r="D77" s="9"/>
      <c r="E77" s="9"/>
      <c r="F77" s="51"/>
      <c r="G77" s="9"/>
      <c r="H77" s="165" t="str">
        <f>+IF(F77="","",F77*11/1000)</f>
        <v/>
      </c>
      <c r="J77" s="81"/>
      <c r="P77" s="82"/>
      <c r="Q77" s="278"/>
      <c r="R77" s="81">
        <f>IFERROR(IF(G77&lt;&gt;"",1,0),0)</f>
        <v>0</v>
      </c>
      <c r="S77" s="82"/>
      <c r="T77" s="82"/>
    </row>
    <row r="78" spans="1:71" s="1" customFormat="1" hidden="1" outlineLevel="1" x14ac:dyDescent="0.2">
      <c r="A78" s="133"/>
      <c r="B78" s="9"/>
      <c r="C78" s="9"/>
      <c r="D78" s="9"/>
      <c r="E78" s="9"/>
      <c r="F78" s="51"/>
      <c r="G78" s="9"/>
      <c r="H78" s="165" t="str">
        <f>+IF(F78="","",F78*11/1000)</f>
        <v/>
      </c>
      <c r="J78" s="81"/>
      <c r="P78" s="82"/>
      <c r="Q78" s="278"/>
      <c r="R78" s="81">
        <f>IFERROR(IF(G78&lt;&gt;"",1,0),0)</f>
        <v>0</v>
      </c>
      <c r="S78" s="82"/>
      <c r="T78" s="82"/>
    </row>
    <row r="79" spans="1:71" s="1" customFormat="1" hidden="1" outlineLevel="1" x14ac:dyDescent="0.2">
      <c r="A79" s="133"/>
      <c r="B79" s="9"/>
      <c r="C79" s="9"/>
      <c r="D79" s="9"/>
      <c r="E79" s="9"/>
      <c r="F79" s="51"/>
      <c r="G79" s="9"/>
      <c r="H79" s="165" t="str">
        <f>+IF(F79="","",F79*11/1000)</f>
        <v/>
      </c>
      <c r="J79" s="81"/>
      <c r="P79" s="82"/>
      <c r="Q79" s="278"/>
      <c r="R79" s="81">
        <f>IFERROR(IF(G79&lt;&gt;"",1,0),0)</f>
        <v>0</v>
      </c>
      <c r="S79" s="82"/>
      <c r="T79" s="82"/>
    </row>
    <row r="80" spans="1:71" s="1" customFormat="1" hidden="1" outlineLevel="1" x14ac:dyDescent="0.2">
      <c r="A80" s="133"/>
      <c r="B80" s="9"/>
      <c r="C80" s="9"/>
      <c r="D80" s="9"/>
      <c r="E80" s="9"/>
      <c r="F80" s="51"/>
      <c r="G80" s="9"/>
      <c r="H80" s="165" t="str">
        <f>+IF(F80="","",F80*11/1000)</f>
        <v/>
      </c>
      <c r="J80" s="81"/>
      <c r="P80" s="82"/>
      <c r="Q80" s="278"/>
      <c r="R80" s="81">
        <f>IFERROR(IF(G80&lt;&gt;"",1,0),0)</f>
        <v>0</v>
      </c>
      <c r="S80" s="82"/>
      <c r="T80" s="82"/>
    </row>
    <row r="81" spans="1:71" s="1" customFormat="1" hidden="1" outlineLevel="1" x14ac:dyDescent="0.2">
      <c r="A81" s="133"/>
      <c r="B81" s="9"/>
      <c r="C81" s="9"/>
      <c r="D81" s="9"/>
      <c r="E81" s="9"/>
      <c r="F81" s="51"/>
      <c r="G81" s="9"/>
      <c r="H81" s="165" t="str">
        <f>+IF(F81="","",F81*11/1000)</f>
        <v/>
      </c>
      <c r="J81" s="81"/>
      <c r="P81" s="82"/>
      <c r="Q81" s="278"/>
      <c r="R81" s="81">
        <f>IFERROR(IF(G81&lt;&gt;"",1,0),0)</f>
        <v>0</v>
      </c>
      <c r="S81" s="82"/>
      <c r="T81" s="82"/>
    </row>
    <row r="82" spans="1:71" s="1" customFormat="1" x14ac:dyDescent="0.2">
      <c r="A82" s="133"/>
      <c r="B82" s="114"/>
      <c r="C82" s="163"/>
      <c r="D82" s="163"/>
      <c r="E82" s="163"/>
      <c r="F82" s="163"/>
      <c r="G82" s="163"/>
      <c r="H82" s="133"/>
      <c r="I82" s="100"/>
      <c r="J82" s="100"/>
      <c r="K82" s="133"/>
      <c r="L82" s="133"/>
      <c r="M82" s="133"/>
      <c r="N82" s="133"/>
      <c r="O82" s="133"/>
      <c r="P82" s="82"/>
      <c r="Q82" s="278"/>
      <c r="R82" s="82"/>
      <c r="S82" s="82"/>
      <c r="T82" s="82"/>
    </row>
    <row r="83" spans="1:71" s="1" customFormat="1" x14ac:dyDescent="0.2">
      <c r="A83" s="133"/>
      <c r="B83" s="142" t="str">
        <f>+HLOOKUP($G$2,Language!$B:$G,160,FALSE)&amp;":"</f>
        <v>Kemikalier til brug ved eksternt vaskeri (udfyldes kun hvis vaskeri ikke er Svanemærket):</v>
      </c>
      <c r="C83" s="163"/>
      <c r="D83" s="163"/>
      <c r="E83" s="163"/>
      <c r="F83" s="163"/>
      <c r="G83" s="163"/>
      <c r="H83" s="133"/>
      <c r="I83" s="100"/>
      <c r="J83" s="100"/>
      <c r="K83" s="133"/>
      <c r="L83" s="133"/>
      <c r="M83" s="133"/>
      <c r="N83" s="133"/>
      <c r="O83" s="133"/>
      <c r="P83" s="82"/>
      <c r="Q83" s="278"/>
      <c r="R83" s="82"/>
      <c r="S83" s="82"/>
      <c r="T83" s="82"/>
    </row>
    <row r="84" spans="1:71" ht="63.75" x14ac:dyDescent="0.2">
      <c r="A84" s="133"/>
      <c r="B84" s="149" t="str">
        <f>+HLOOKUP($G$2,Language!$B:$G,12,FALSE)</f>
        <v>Kemikalieleverandør</v>
      </c>
      <c r="C84" s="149" t="str">
        <f>+HLOOKUP($G$2,Language!$B:$G,13,FALSE)</f>
        <v>Handelsnavn (produkt som anvendes fremadrettet)</v>
      </c>
      <c r="D84" s="149" t="str">
        <f>+HLOOKUP($G$2,Language!$B:$G,14,FALSE)</f>
        <v>Evt. erstatning for …</v>
      </c>
      <c r="E84" s="149" t="str">
        <f>+HLOOKUP($G$2,Language!$B:$G,15,FALSE)</f>
        <v>Funktion (fritekst)</v>
      </c>
      <c r="F84" s="149" t="str">
        <f>+HLOOKUP($G$2,Language!$B:$G,237,FALSE)</f>
        <v>Produkttype</v>
      </c>
      <c r="G84" s="149" t="str">
        <f>+HLOOKUP($G$2,Language!$B:$G,16,FALSE)</f>
        <v>Indsæt link til sikkerhedsdatablad (hvis ikke miljømærket)</v>
      </c>
      <c r="H84" s="149" t="str">
        <f>+HLOOKUP($G$2,Language!$B:$G,17,FALSE)</f>
        <v>Evt. link til erklæring fra kemikalieleverandør (hvis ikke miljømærket)</v>
      </c>
      <c r="I84" s="152" t="str">
        <f>+HLOOKUP($G$2,Language!$B:$G,155,FALSE)</f>
        <v>Anvendt mængde for perioden (liter) - hvis ukendt, angiv da skabelonværdien</v>
      </c>
      <c r="J84" s="152" t="str">
        <f>+HLOOKUP($G$2,Language!$B:$G,30,FALSE)</f>
        <v>Licensnummer, hvis miljømærket (feltet skal være tomt hvis ikke)</v>
      </c>
      <c r="K84" s="152" t="str">
        <f>+HLOOKUP($G$2,Language!$B:$G,222,FALSE)</f>
        <v>Angiv, om produkter er et sprayprodukt</v>
      </c>
      <c r="L84" s="153" t="str">
        <f>+HLOOKUP($G$2,Language!$B:$G,19,FALSE)</f>
        <v>SDS</v>
      </c>
      <c r="M84" s="153" t="str">
        <f>+HLOOKUP($G$2,Language!$B:$G,22,FALSE)</f>
        <v>Bilag 4</v>
      </c>
      <c r="N84" s="153" t="str">
        <f>+HLOOKUP($G$2,Language!$B:$G,20,FALSE)</f>
        <v>Kontrol af miljømærkning (sæt "x")</v>
      </c>
      <c r="O84" s="153" t="str">
        <f>+HLOOKUP($G$2,Language!$B:$G,21,FALSE)</f>
        <v>Note</v>
      </c>
      <c r="P84" s="153" t="str">
        <f>+HLOOKUP($G$2,Language!$B:$G,31,FALSE)</f>
        <v>Internt referencenummer</v>
      </c>
      <c r="Q84" s="82"/>
      <c r="U84" s="82"/>
      <c r="BS84" s="1"/>
    </row>
    <row r="85" spans="1:71" x14ac:dyDescent="0.2">
      <c r="A85" s="133"/>
      <c r="B85" s="9"/>
      <c r="C85" s="9"/>
      <c r="D85" s="9"/>
      <c r="E85" s="9"/>
      <c r="F85" s="9"/>
      <c r="G85" s="9"/>
      <c r="H85" s="9"/>
      <c r="I85" s="9"/>
      <c r="J85" s="29"/>
      <c r="K85" s="29"/>
      <c r="L85" s="49"/>
      <c r="M85" s="49"/>
      <c r="N85" s="49"/>
      <c r="O85" s="49"/>
      <c r="P85" s="49"/>
      <c r="Q85" s="82"/>
      <c r="R85" s="82">
        <f>IF(OR(F85="",F85=Opslag!$E$7,F85=Opslag!$E$6,F85=Opslag!$E$5,F85=Opslag!$E$4,F85=Opslag!$E$3),0,1)</f>
        <v>0</v>
      </c>
      <c r="S85" s="81">
        <f>IFERROR(IF(J85&lt;&gt;"",1,0),0)</f>
        <v>0</v>
      </c>
      <c r="T85" s="82">
        <f>IF(F85=Opslag!$E$2,I85*5,I85)</f>
        <v>0</v>
      </c>
      <c r="U85" s="82">
        <f t="shared" ref="U85:U96" si="5">IF(N85="X",1,0)</f>
        <v>0</v>
      </c>
      <c r="BS85" s="1"/>
    </row>
    <row r="86" spans="1:71" x14ac:dyDescent="0.2">
      <c r="A86" s="133"/>
      <c r="B86" s="9"/>
      <c r="C86" s="9"/>
      <c r="D86" s="9"/>
      <c r="E86" s="9"/>
      <c r="F86" s="9"/>
      <c r="G86" s="9"/>
      <c r="H86" s="9"/>
      <c r="I86" s="9"/>
      <c r="J86" s="29"/>
      <c r="K86" s="29"/>
      <c r="L86" s="49"/>
      <c r="M86" s="49"/>
      <c r="N86" s="49"/>
      <c r="O86" s="49"/>
      <c r="P86" s="49"/>
      <c r="Q86" s="82"/>
      <c r="R86" s="82">
        <f>IF(OR(F86="",F86=Opslag!$E$7,F86=Opslag!$E$6,F86=Opslag!$E$5,F86=Opslag!$E$4,F86=Opslag!$E$3),0,1)</f>
        <v>0</v>
      </c>
      <c r="S86" s="81">
        <f t="shared" ref="S86:S96" si="6">IFERROR(IF(J86&lt;&gt;"",1,0),0)</f>
        <v>0</v>
      </c>
      <c r="T86" s="82">
        <f>IF(F86=Opslag!$E$2,I86*5,I86)</f>
        <v>0</v>
      </c>
      <c r="U86" s="82">
        <f t="shared" si="5"/>
        <v>0</v>
      </c>
      <c r="BS86" s="1"/>
    </row>
    <row r="87" spans="1:71" outlineLevel="1" x14ac:dyDescent="0.2">
      <c r="A87" s="133"/>
      <c r="B87" s="9"/>
      <c r="C87" s="9"/>
      <c r="D87" s="9"/>
      <c r="E87" s="9"/>
      <c r="F87" s="9"/>
      <c r="G87" s="9"/>
      <c r="H87" s="9"/>
      <c r="I87" s="9"/>
      <c r="J87" s="29"/>
      <c r="K87" s="29"/>
      <c r="L87" s="49"/>
      <c r="M87" s="49"/>
      <c r="N87" s="49"/>
      <c r="O87" s="49"/>
      <c r="P87" s="49"/>
      <c r="Q87" s="82"/>
      <c r="R87" s="82">
        <f>IF(OR(F87="",F87=Opslag!$E$7,F87=Opslag!$E$6,F87=Opslag!$E$5,F87=Opslag!$E$4,F87=Opslag!$E$3),0,1)</f>
        <v>0</v>
      </c>
      <c r="S87" s="81">
        <f t="shared" si="6"/>
        <v>0</v>
      </c>
      <c r="T87" s="82">
        <f>IF(F87=Opslag!$E$2,I87*5,I87)</f>
        <v>0</v>
      </c>
      <c r="U87" s="82">
        <f t="shared" si="5"/>
        <v>0</v>
      </c>
      <c r="BS87" s="1"/>
    </row>
    <row r="88" spans="1:71" outlineLevel="1" x14ac:dyDescent="0.2">
      <c r="A88" s="133"/>
      <c r="B88" s="9"/>
      <c r="C88" s="9"/>
      <c r="D88" s="9"/>
      <c r="E88" s="9"/>
      <c r="F88" s="9"/>
      <c r="G88" s="9"/>
      <c r="H88" s="9"/>
      <c r="I88" s="9"/>
      <c r="J88" s="29"/>
      <c r="K88" s="29"/>
      <c r="L88" s="49"/>
      <c r="M88" s="49"/>
      <c r="N88" s="49"/>
      <c r="O88" s="49"/>
      <c r="P88" s="49"/>
      <c r="Q88" s="82"/>
      <c r="R88" s="82">
        <f>IF(OR(F88="",F88=Opslag!$E$7,F88=Opslag!$E$6,F88=Opslag!$E$5,F88=Opslag!$E$4,F88=Opslag!$E$3),0,1)</f>
        <v>0</v>
      </c>
      <c r="S88" s="81">
        <f t="shared" si="6"/>
        <v>0</v>
      </c>
      <c r="T88" s="82">
        <f>IF(F88=Opslag!$E$2,I88*5,I88)</f>
        <v>0</v>
      </c>
      <c r="U88" s="82">
        <f t="shared" si="5"/>
        <v>0</v>
      </c>
      <c r="BS88" s="1"/>
    </row>
    <row r="89" spans="1:71" outlineLevel="1" x14ac:dyDescent="0.2">
      <c r="A89" s="133"/>
      <c r="B89" s="9"/>
      <c r="C89" s="9"/>
      <c r="D89" s="9"/>
      <c r="E89" s="9"/>
      <c r="F89" s="9"/>
      <c r="G89" s="9"/>
      <c r="H89" s="9"/>
      <c r="I89" s="9"/>
      <c r="J89" s="29"/>
      <c r="K89" s="29"/>
      <c r="L89" s="49"/>
      <c r="M89" s="49"/>
      <c r="N89" s="49"/>
      <c r="O89" s="49"/>
      <c r="P89" s="49"/>
      <c r="Q89" s="82"/>
      <c r="R89" s="82">
        <f>IF(OR(F89="",F89=Opslag!$E$7,F89=Opslag!$E$6,F89=Opslag!$E$5,F89=Opslag!$E$4,F89=Opslag!$E$3),0,1)</f>
        <v>0</v>
      </c>
      <c r="S89" s="81">
        <f t="shared" si="6"/>
        <v>0</v>
      </c>
      <c r="T89" s="82">
        <f>IF(F89=Opslag!$E$2,I89*5,I89)</f>
        <v>0</v>
      </c>
      <c r="U89" s="82">
        <f t="shared" si="5"/>
        <v>0</v>
      </c>
      <c r="BS89" s="1"/>
    </row>
    <row r="90" spans="1:71" outlineLevel="1" x14ac:dyDescent="0.2">
      <c r="A90" s="133"/>
      <c r="B90" s="9"/>
      <c r="C90" s="9"/>
      <c r="D90" s="9"/>
      <c r="E90" s="9"/>
      <c r="F90" s="9"/>
      <c r="G90" s="9"/>
      <c r="H90" s="9"/>
      <c r="I90" s="9"/>
      <c r="J90" s="29"/>
      <c r="K90" s="29"/>
      <c r="L90" s="49"/>
      <c r="M90" s="49"/>
      <c r="N90" s="49"/>
      <c r="O90" s="49"/>
      <c r="P90" s="49"/>
      <c r="Q90" s="82"/>
      <c r="R90" s="82">
        <f>IF(OR(F90="",F90=Opslag!$E$7,F90=Opslag!$E$6,F90=Opslag!$E$5,F90=Opslag!$E$4,F90=Opslag!$E$3),0,1)</f>
        <v>0</v>
      </c>
      <c r="S90" s="81">
        <f t="shared" si="6"/>
        <v>0</v>
      </c>
      <c r="T90" s="82">
        <f>IF(F90=Opslag!$E$2,I90*5,I90)</f>
        <v>0</v>
      </c>
      <c r="U90" s="82">
        <f t="shared" si="5"/>
        <v>0</v>
      </c>
      <c r="BS90" s="1"/>
    </row>
    <row r="91" spans="1:71" outlineLevel="1" x14ac:dyDescent="0.2">
      <c r="A91" s="133"/>
      <c r="B91" s="9"/>
      <c r="C91" s="9"/>
      <c r="D91" s="9"/>
      <c r="E91" s="9"/>
      <c r="F91" s="9"/>
      <c r="G91" s="9"/>
      <c r="H91" s="9"/>
      <c r="I91" s="9"/>
      <c r="J91" s="29"/>
      <c r="K91" s="29"/>
      <c r="L91" s="49"/>
      <c r="M91" s="49"/>
      <c r="N91" s="49"/>
      <c r="O91" s="49"/>
      <c r="P91" s="49"/>
      <c r="Q91" s="82"/>
      <c r="R91" s="82">
        <f>IF(OR(F91="",F91=Opslag!$E$7,F91=Opslag!$E$6,F91=Opslag!$E$5,F91=Opslag!$E$4,F91=Opslag!$E$3),0,1)</f>
        <v>0</v>
      </c>
      <c r="S91" s="81">
        <f t="shared" si="6"/>
        <v>0</v>
      </c>
      <c r="T91" s="82">
        <f>IF(F91=Opslag!$E$2,I91*5,I91)</f>
        <v>0</v>
      </c>
      <c r="U91" s="82">
        <f t="shared" si="5"/>
        <v>0</v>
      </c>
      <c r="BS91" s="1"/>
    </row>
    <row r="92" spans="1:71" outlineLevel="1" x14ac:dyDescent="0.2">
      <c r="A92" s="133"/>
      <c r="B92" s="9"/>
      <c r="C92" s="9"/>
      <c r="D92" s="9"/>
      <c r="E92" s="9"/>
      <c r="F92" s="9"/>
      <c r="G92" s="9"/>
      <c r="H92" s="9"/>
      <c r="I92" s="9"/>
      <c r="J92" s="29"/>
      <c r="K92" s="29"/>
      <c r="L92" s="49"/>
      <c r="M92" s="49"/>
      <c r="N92" s="49"/>
      <c r="O92" s="49"/>
      <c r="P92" s="49"/>
      <c r="Q92" s="82"/>
      <c r="R92" s="82">
        <f>IF(OR(F92="",F92=Opslag!$E$7,F92=Opslag!$E$6,F92=Opslag!$E$5,F92=Opslag!$E$4,F92=Opslag!$E$3),0,1)</f>
        <v>0</v>
      </c>
      <c r="S92" s="81">
        <f t="shared" si="6"/>
        <v>0</v>
      </c>
      <c r="T92" s="82">
        <f>IF(F92=Opslag!$E$2,I92*5,I92)</f>
        <v>0</v>
      </c>
      <c r="U92" s="82">
        <f t="shared" si="5"/>
        <v>0</v>
      </c>
      <c r="BS92" s="1"/>
    </row>
    <row r="93" spans="1:71" outlineLevel="1" x14ac:dyDescent="0.2">
      <c r="A93" s="133"/>
      <c r="B93" s="9"/>
      <c r="C93" s="9"/>
      <c r="D93" s="9"/>
      <c r="E93" s="9"/>
      <c r="F93" s="9"/>
      <c r="G93" s="9"/>
      <c r="H93" s="9"/>
      <c r="I93" s="9"/>
      <c r="J93" s="29"/>
      <c r="K93" s="29"/>
      <c r="L93" s="49"/>
      <c r="M93" s="49"/>
      <c r="N93" s="49"/>
      <c r="O93" s="49"/>
      <c r="P93" s="49"/>
      <c r="Q93" s="82"/>
      <c r="R93" s="82">
        <f>IF(OR(F93="",F93=Opslag!$E$7,F93=Opslag!$E$6,F93=Opslag!$E$5,F93=Opslag!$E$4,F93=Opslag!$E$3),0,1)</f>
        <v>0</v>
      </c>
      <c r="S93" s="81">
        <f t="shared" si="6"/>
        <v>0</v>
      </c>
      <c r="T93" s="82">
        <f>IF(F93=Opslag!$E$2,I93*5,I93)</f>
        <v>0</v>
      </c>
      <c r="U93" s="82">
        <f t="shared" si="5"/>
        <v>0</v>
      </c>
      <c r="BS93" s="1"/>
    </row>
    <row r="94" spans="1:71" outlineLevel="1" x14ac:dyDescent="0.2">
      <c r="A94" s="133"/>
      <c r="B94" s="9"/>
      <c r="C94" s="9"/>
      <c r="D94" s="9"/>
      <c r="E94" s="9"/>
      <c r="F94" s="9"/>
      <c r="G94" s="9"/>
      <c r="H94" s="9"/>
      <c r="I94" s="9"/>
      <c r="J94" s="29"/>
      <c r="K94" s="29"/>
      <c r="L94" s="49"/>
      <c r="M94" s="49"/>
      <c r="N94" s="49"/>
      <c r="O94" s="49"/>
      <c r="P94" s="49"/>
      <c r="Q94" s="82"/>
      <c r="R94" s="82">
        <f>IF(OR(F94="",F94=Opslag!$E$7,F94=Opslag!$E$6,F94=Opslag!$E$5,F94=Opslag!$E$4,F94=Opslag!$E$3),0,1)</f>
        <v>0</v>
      </c>
      <c r="S94" s="81">
        <f t="shared" si="6"/>
        <v>0</v>
      </c>
      <c r="T94" s="82">
        <f>IF(F94=Opslag!$E$2,I94*5,I94)</f>
        <v>0</v>
      </c>
      <c r="U94" s="82">
        <f t="shared" si="5"/>
        <v>0</v>
      </c>
      <c r="BS94" s="1"/>
    </row>
    <row r="95" spans="1:71" outlineLevel="1" x14ac:dyDescent="0.2">
      <c r="A95" s="133"/>
      <c r="B95" s="9"/>
      <c r="C95" s="9"/>
      <c r="D95" s="9"/>
      <c r="E95" s="9"/>
      <c r="F95" s="9"/>
      <c r="G95" s="9"/>
      <c r="H95" s="9"/>
      <c r="I95" s="9"/>
      <c r="J95" s="29"/>
      <c r="K95" s="29"/>
      <c r="L95" s="49"/>
      <c r="M95" s="49"/>
      <c r="N95" s="49"/>
      <c r="O95" s="49"/>
      <c r="P95" s="49"/>
      <c r="Q95" s="82"/>
      <c r="R95" s="82">
        <f>IF(OR(F95="",F95=Opslag!$E$7,F95=Opslag!$E$6,F95=Opslag!$E$5,F95=Opslag!$E$4,F95=Opslag!$E$3),0,1)</f>
        <v>0</v>
      </c>
      <c r="S95" s="81">
        <f t="shared" si="6"/>
        <v>0</v>
      </c>
      <c r="T95" s="82">
        <f>IF(F95=Opslag!$E$2,I95*5,I95)</f>
        <v>0</v>
      </c>
      <c r="U95" s="82">
        <f t="shared" si="5"/>
        <v>0</v>
      </c>
      <c r="BS95" s="1"/>
    </row>
    <row r="96" spans="1:71" outlineLevel="1" x14ac:dyDescent="0.2">
      <c r="A96" s="133"/>
      <c r="B96" s="9"/>
      <c r="C96" s="9"/>
      <c r="D96" s="9"/>
      <c r="E96" s="9"/>
      <c r="F96" s="9"/>
      <c r="G96" s="9"/>
      <c r="H96" s="9"/>
      <c r="I96" s="9"/>
      <c r="J96" s="29"/>
      <c r="K96" s="29"/>
      <c r="L96" s="49"/>
      <c r="M96" s="49"/>
      <c r="N96" s="49"/>
      <c r="O96" s="49"/>
      <c r="P96" s="49"/>
      <c r="Q96" s="82"/>
      <c r="R96" s="82">
        <f>IF(OR(F96="",F96=Opslag!$E$7,F96=Opslag!$E$6,F96=Opslag!$E$5,F96=Opslag!$E$4,F96=Opslag!$E$3),0,1)</f>
        <v>0</v>
      </c>
      <c r="S96" s="81">
        <f t="shared" si="6"/>
        <v>0</v>
      </c>
      <c r="T96" s="82">
        <f>IF(F96=Opslag!$E$2,I96*5,I96)</f>
        <v>0</v>
      </c>
      <c r="U96" s="82">
        <f t="shared" si="5"/>
        <v>0</v>
      </c>
      <c r="BS96" s="1"/>
    </row>
    <row r="97" spans="1:71" x14ac:dyDescent="0.2">
      <c r="A97" s="133"/>
      <c r="B97" s="163"/>
      <c r="C97" s="163"/>
      <c r="D97" s="163"/>
      <c r="E97" s="163"/>
      <c r="F97" s="163"/>
      <c r="G97" s="163"/>
      <c r="H97" s="163"/>
      <c r="I97" s="133"/>
      <c r="J97" s="100"/>
      <c r="K97" s="100"/>
      <c r="L97" s="133"/>
      <c r="M97" s="133"/>
      <c r="N97" s="133"/>
      <c r="O97" s="133"/>
      <c r="P97" s="1"/>
      <c r="Q97" s="82"/>
      <c r="U97" s="82"/>
      <c r="BS97" s="1"/>
    </row>
    <row r="98" spans="1:71" x14ac:dyDescent="0.2">
      <c r="A98" s="133"/>
      <c r="B98" s="239" t="str">
        <f>+HLOOKUP($G$2,Language!$B:$G,234,FALSE)</f>
        <v>Hvis de angivne kemikalier er i pulverform, angiv da mængden i kg. Hvis de er flydende, angives mængden i liter. Beregningsarket tager selv højde for konverteringen i beregningen.</v>
      </c>
      <c r="C98" s="163"/>
      <c r="D98" s="163"/>
      <c r="E98" s="163"/>
      <c r="F98" s="163"/>
      <c r="G98" s="163"/>
      <c r="H98" s="133"/>
      <c r="I98" s="100"/>
      <c r="J98" s="100"/>
      <c r="K98" s="133"/>
      <c r="L98" s="133"/>
      <c r="M98" s="133"/>
      <c r="N98" s="133"/>
      <c r="O98" s="1"/>
      <c r="P98" s="82"/>
    </row>
    <row r="99" spans="1:71" x14ac:dyDescent="0.2">
      <c r="A99" s="133"/>
      <c r="B99" s="163"/>
      <c r="C99" s="163"/>
      <c r="D99" s="163"/>
      <c r="E99" s="163"/>
      <c r="F99" s="163"/>
      <c r="G99" s="163"/>
      <c r="H99" s="133"/>
      <c r="I99" s="100"/>
      <c r="J99" s="100"/>
      <c r="K99" s="133"/>
      <c r="L99" s="133"/>
      <c r="M99" s="133"/>
      <c r="N99" s="133"/>
      <c r="O99" s="133"/>
      <c r="P99" s="82"/>
    </row>
    <row r="100" spans="1:71" x14ac:dyDescent="0.2">
      <c r="A100" s="133"/>
      <c r="B100" s="133"/>
      <c r="C100" s="109" t="s">
        <v>318</v>
      </c>
      <c r="D100" s="109" t="s">
        <v>319</v>
      </c>
      <c r="E100" s="133"/>
      <c r="F100" s="133"/>
      <c r="G100" s="171"/>
      <c r="H100" s="167"/>
      <c r="I100" s="100"/>
      <c r="J100" s="100"/>
      <c r="K100" s="133"/>
      <c r="L100" s="109" t="s">
        <v>318</v>
      </c>
      <c r="M100" s="109" t="s">
        <v>319</v>
      </c>
      <c r="N100" s="133"/>
      <c r="O100" s="133"/>
      <c r="P100" s="92"/>
    </row>
    <row r="101" spans="1:71" x14ac:dyDescent="0.2">
      <c r="A101" s="133"/>
      <c r="B101" s="109" t="str">
        <f>+HLOOKUP($G$2,Language!$B:$G,107,FALSE)</f>
        <v>Kemikalieforbrug, total:</v>
      </c>
      <c r="C101" s="172" t="str">
        <f>IF(+SUM($T$16:$T$70)+SUM($T$85:$T$96)+SUM($H$77:$H$81)=0,"",+SUM($T$85:$T$96)+SUM($T$16:$T$70)+SUM($H$77:$H$81))</f>
        <v/>
      </c>
      <c r="D101" s="173" t="str">
        <f>IFERROR(+C101*1000000/'m2 Cleaning O2'!$G$511,"")</f>
        <v/>
      </c>
      <c r="E101" s="167"/>
      <c r="F101" s="167"/>
      <c r="G101" s="167"/>
      <c r="H101" s="100"/>
      <c r="I101" s="100"/>
      <c r="J101" s="100"/>
      <c r="K101" s="100"/>
      <c r="L101" s="109" t="str">
        <f>+HLOOKUP($G$2,Language!$B:$G,107,FALSE)</f>
        <v>Kemikalieforbrug, total:</v>
      </c>
      <c r="M101" s="85" t="str">
        <f>IF(+SUM($T$16:$T$70)+SUM($T$85:$T$96)+SUM($H$77:$H$81)=0,"",+SUM($T$85:$T$96)+SUM($T$16:$T$70)+SUM($H$77:$H$81))</f>
        <v/>
      </c>
      <c r="N101" s="86" t="str">
        <f>IFERROR(+M101*1000000/'m2 Cleaning O2'!$G$511,"")</f>
        <v/>
      </c>
      <c r="O101" s="167"/>
      <c r="P101" s="167"/>
      <c r="Q101" s="93"/>
      <c r="U101" s="82"/>
    </row>
    <row r="102" spans="1:71" x14ac:dyDescent="0.2">
      <c r="A102" s="133"/>
      <c r="B102" s="109" t="str">
        <f>+HLOOKUP($G$2,Language!$B:$G,108,FALSE)</f>
        <v>Heraf internt (ekskl. gulvpolish o. lign.):</v>
      </c>
      <c r="C102" s="174" t="str">
        <f>+IF(C101="","",+SUMPRODUCT($R$16:$R$70,$T$16:$T$70))</f>
        <v/>
      </c>
      <c r="D102" s="175" t="str">
        <f>IFERROR(+C102*1000000/'m2 Cleaning O2'!$G$511,"")</f>
        <v/>
      </c>
      <c r="E102" s="109" t="str">
        <f>+HLOOKUP($G$2,Language!$B:$G,109,FALSE)</f>
        <v>%-miljømærket:</v>
      </c>
      <c r="F102" s="123" t="str">
        <f>HLOOKUP('Chemicals O3-10, P1-2 Cleaning'!$G$2,Language!$B:$G,197,FALSE)</f>
        <v>Point (P1):</v>
      </c>
      <c r="G102" s="123" t="str">
        <f>HLOOKUP('Chemicals O3-10, P1-2 Cleaning'!$G$2,Language!$B:$G,198,FALSE)</f>
        <v>Point (P2):</v>
      </c>
      <c r="H102" s="100"/>
      <c r="I102" s="100"/>
      <c r="J102" s="100"/>
      <c r="K102" s="100"/>
      <c r="L102" s="109" t="str">
        <f>+HLOOKUP($G$2,Language!$B:$G,108,FALSE)</f>
        <v>Heraf internt (ekskl. gulvpolish o. lign.):</v>
      </c>
      <c r="M102" s="87" t="str">
        <f>+IF(M101="","",+SUMPRODUCT($R$16:$R$70,$T$16:$T$70))</f>
        <v/>
      </c>
      <c r="N102" s="88" t="str">
        <f>IFERROR(+M102*1000000/'m2 Cleaning O2'!$G$511,"")</f>
        <v/>
      </c>
      <c r="O102" s="109" t="str">
        <f>+HLOOKUP($G$2,Language!$B:$G,109,FALSE)</f>
        <v>%-miljømærket:</v>
      </c>
      <c r="P102" s="123" t="str">
        <f>HLOOKUP('Chemicals O3-10, P1-2 Cleaning'!$G$2,Language!$B:$G,197,FALSE)</f>
        <v>Point (P1):</v>
      </c>
      <c r="Q102" s="22" t="str">
        <f>HLOOKUP('Chemicals O3-10, P1-2 Cleaning'!$G$2,Language!$B:$G,198,FALSE)</f>
        <v>Point (P2):</v>
      </c>
      <c r="U102" s="82"/>
    </row>
    <row r="103" spans="1:71" ht="25.5" customHeight="1" x14ac:dyDescent="0.2">
      <c r="A103" s="133"/>
      <c r="B103" s="280" t="str">
        <f>+HLOOKUP($G$2,Language!$B:$G,204,FALSE)</f>
        <v>Miljømærket andel af internt forbrug ekskl. gulvpolish o. lign.:</v>
      </c>
      <c r="C103" s="174" t="str">
        <f>+IF(C101="","",+SUMPRODUCT($R$16:$R$70,$T$16:$T$70,$S$16:$S$70))</f>
        <v/>
      </c>
      <c r="D103" s="175" t="str">
        <f>IFERROR(+C103*1000000/'m2 Cleaning O2'!$G$511,"")</f>
        <v/>
      </c>
      <c r="E103" s="176" t="str">
        <f>IFERROR(+C103/C102,"")</f>
        <v/>
      </c>
      <c r="F103" s="177" t="str">
        <f>IFERROR(IF(ROUND($D$101,0)&lt;=150,5,IF(AND(ROUND($D$101,0)&gt;=151,ROUND($D$101,0)&lt;=200),4,IF(AND(ROUND($D$101,0)&gt;=201,ROUND($D$101,0)&lt;=250),3,IF(AND(ROUND($D$101,0)&gt;=251,ROUND($D$101,0)&lt;=300),2,IF(AND(ROUND($D$101,0)&gt;=301,ROUND($D$101,0)&lt;=350),1,0))))),"")</f>
        <v/>
      </c>
      <c r="G103" s="178" t="str">
        <f>IFERROR(IF(ROUND($E$103,0)="","",IF($D$101&lt;25,"N/A",IF(ROUND($E$103,2)&gt;=96%,3,IF(AND(ROUND($E$103,2)&gt;=90%,ROUND($E$103,2)&lt;=95%),2,(IF(AND(ROUND($E$103,2)&gt;=84%,ROUND($E$103,2)&lt;=89%),1,0)))))),"")</f>
        <v/>
      </c>
      <c r="H103" s="100"/>
      <c r="I103" s="100"/>
      <c r="J103" s="100"/>
      <c r="K103" s="100"/>
      <c r="L103" s="263" t="str">
        <f>+HLOOKUP($G$2,Language!$B:$G,204,FALSE)</f>
        <v>Miljømærket andel af internt forbrug ekskl. gulvpolish o. lign.:</v>
      </c>
      <c r="M103" s="87" t="str">
        <f>+IF(M101="","",+SUMPRODUCT($R$16:$R$70,$T$16:$T$70,$U$16:$U$70))</f>
        <v/>
      </c>
      <c r="N103" s="88" t="str">
        <f>IFERROR(+M103*1000000/'m2 Cleaning O2'!$G$511,"")</f>
        <v/>
      </c>
      <c r="O103" s="89" t="str">
        <f>IFERROR(+M103/M102,"")</f>
        <v/>
      </c>
      <c r="P103" s="90" t="str">
        <f>IFERROR(IF(ROUND($D$101,0)&lt;=150,5,IF(AND(ROUND($D$101,0)&gt;=151,ROUND($D$101,0)&lt;=200),4,IF(AND(ROUND($D$101,0)&gt;=201,ROUND($D$101,0)&lt;=250),3,IF(AND(ROUND($D$101,0)&gt;=251,ROUND($D$101,0)&lt;=300),2,IF(AND(ROUND($D$101,0)&gt;=301,ROUND($D$101,0)&lt;=350),1,0))))),"")</f>
        <v/>
      </c>
      <c r="Q103" s="95" t="str">
        <f>IFERROR(IF(ROUND($E$103,0)="","",IF($D$101&lt;25,"N/A",IF(ROUND($E$103,2)&gt;=96%,3,IF(AND(ROUND($E$103,2)&gt;=90%,ROUND($E$103,2)&lt;=95%),2,(IF(AND(ROUND($E$103,2)&gt;=84%,ROUND($E$103,2)&lt;=89%),1,0)))))),"")</f>
        <v/>
      </c>
      <c r="U103" s="82"/>
    </row>
    <row r="104" spans="1:71" x14ac:dyDescent="0.2">
      <c r="A104" s="133"/>
      <c r="B104" s="142"/>
      <c r="C104" s="168" t="str">
        <f>IF(AND($E$103&lt;80%,$D$101&gt;25),HLOOKUP('Chemicals O3-10, P1-2 Cleaning'!$G$2,Language!$B:$G,Language!$A$180,FALSE),"")</f>
        <v/>
      </c>
      <c r="D104" s="169"/>
      <c r="E104" s="168"/>
      <c r="F104" s="170"/>
      <c r="G104" s="123"/>
      <c r="H104" s="133"/>
      <c r="I104" s="100"/>
      <c r="J104" s="100"/>
      <c r="K104" s="142"/>
      <c r="L104" s="168" t="str">
        <f>IF(AND($E$103&lt;80%,$D$101&gt;25),HLOOKUP('Chemicals O3-10, P1-2 Cleaning'!$G$2,Language!$B:$G,Language!$A$180,FALSE),"")</f>
        <v/>
      </c>
      <c r="M104" s="169"/>
      <c r="N104" s="168" t="str">
        <f>IF(SUM(AA85:AA96)+SUM('Chemicals O3-10, P1-2 Cleaning'!$R$16:$R$70)&gt;0,HLOOKUP('Chemicals O3-10, P1-2 Cleaning'!$G$2,Language!$B:$G,Language!$A$192,FALSE),"")</f>
        <v/>
      </c>
      <c r="O104" s="170"/>
      <c r="P104" s="94"/>
    </row>
    <row r="105" spans="1:71" x14ac:dyDescent="0.2">
      <c r="A105" s="133"/>
      <c r="B105" s="163"/>
      <c r="C105" s="163"/>
      <c r="D105" s="163"/>
      <c r="E105" s="163"/>
      <c r="F105" s="163"/>
      <c r="G105" s="163"/>
      <c r="H105" s="133"/>
      <c r="I105" s="100"/>
      <c r="J105" s="100"/>
      <c r="K105" s="133"/>
      <c r="L105" s="133"/>
      <c r="M105" s="133"/>
      <c r="N105" s="133"/>
      <c r="O105" s="133"/>
      <c r="P105" s="82"/>
    </row>
    <row r="106" spans="1:71" ht="15.75" hidden="1" x14ac:dyDescent="0.25">
      <c r="A106" s="133"/>
      <c r="B106" s="186"/>
      <c r="C106" s="181"/>
      <c r="D106" s="181"/>
      <c r="E106" s="181"/>
      <c r="F106" s="181"/>
      <c r="G106" s="181"/>
      <c r="H106" s="182"/>
      <c r="I106" s="183"/>
      <c r="J106" s="183"/>
      <c r="K106" s="37"/>
      <c r="L106" s="182"/>
      <c r="M106" s="182"/>
      <c r="N106" s="182"/>
      <c r="O106" s="182"/>
      <c r="P106" s="83"/>
    </row>
    <row r="107" spans="1:71" hidden="1" x14ac:dyDescent="0.2">
      <c r="A107" s="133"/>
      <c r="B107" s="188"/>
      <c r="C107" s="188"/>
      <c r="D107" s="188"/>
      <c r="E107" s="188"/>
      <c r="F107" s="188"/>
      <c r="G107" s="188"/>
      <c r="H107" s="189"/>
      <c r="I107" s="189"/>
      <c r="J107" s="189"/>
      <c r="K107" s="38"/>
      <c r="L107" s="194"/>
      <c r="M107" s="194"/>
      <c r="N107" s="194"/>
      <c r="O107" s="194"/>
      <c r="P107" s="83"/>
    </row>
    <row r="108" spans="1:71" hidden="1" x14ac:dyDescent="0.2">
      <c r="A108" s="133"/>
      <c r="B108" s="190"/>
      <c r="C108" s="190"/>
      <c r="D108" s="190"/>
      <c r="E108" s="190"/>
      <c r="F108" s="190"/>
      <c r="G108" s="190"/>
      <c r="H108" s="190"/>
      <c r="I108" s="191"/>
      <c r="J108" s="191"/>
      <c r="K108" s="37"/>
      <c r="L108" s="182"/>
      <c r="M108" s="182"/>
      <c r="N108" s="182"/>
      <c r="O108" s="182"/>
      <c r="P108" s="83"/>
    </row>
    <row r="109" spans="1:71" hidden="1" x14ac:dyDescent="0.2">
      <c r="A109" s="133"/>
      <c r="B109" s="190"/>
      <c r="C109" s="190"/>
      <c r="D109" s="190"/>
      <c r="E109" s="190"/>
      <c r="F109" s="190"/>
      <c r="G109" s="190"/>
      <c r="H109" s="190"/>
      <c r="I109" s="191"/>
      <c r="J109" s="191"/>
      <c r="K109" s="37"/>
      <c r="L109" s="182"/>
      <c r="M109" s="182"/>
      <c r="N109" s="182"/>
      <c r="O109" s="182"/>
      <c r="P109" s="83"/>
    </row>
    <row r="110" spans="1:71" s="278" customFormat="1" hidden="1" x14ac:dyDescent="0.2">
      <c r="A110" s="133"/>
      <c r="B110" s="190"/>
      <c r="C110" s="190"/>
      <c r="D110" s="190"/>
      <c r="E110" s="190"/>
      <c r="F110" s="190"/>
      <c r="G110" s="190"/>
      <c r="H110" s="190"/>
      <c r="I110" s="191"/>
      <c r="J110" s="191"/>
      <c r="K110" s="37"/>
      <c r="L110" s="182"/>
      <c r="M110" s="182"/>
      <c r="N110" s="182"/>
      <c r="O110" s="182"/>
      <c r="P110" s="83"/>
      <c r="R110" s="82"/>
      <c r="S110" s="82"/>
      <c r="T110" s="82"/>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2"/>
    </row>
    <row r="111" spans="1:71" s="278" customFormat="1" hidden="1" x14ac:dyDescent="0.2">
      <c r="A111" s="133"/>
      <c r="B111" s="190"/>
      <c r="C111" s="190"/>
      <c r="D111" s="190"/>
      <c r="E111" s="190"/>
      <c r="F111" s="190"/>
      <c r="G111" s="190"/>
      <c r="H111" s="190"/>
      <c r="I111" s="191"/>
      <c r="J111" s="191"/>
      <c r="K111" s="37"/>
      <c r="L111" s="182"/>
      <c r="M111" s="182"/>
      <c r="N111" s="182"/>
      <c r="O111" s="182"/>
      <c r="P111" s="83"/>
      <c r="R111" s="82"/>
      <c r="S111" s="82"/>
      <c r="T111" s="82"/>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2"/>
    </row>
    <row r="112" spans="1:71" s="278" customFormat="1" hidden="1" x14ac:dyDescent="0.2">
      <c r="A112" s="133"/>
      <c r="B112" s="190"/>
      <c r="C112" s="190"/>
      <c r="D112" s="190"/>
      <c r="E112" s="190"/>
      <c r="F112" s="190"/>
      <c r="G112" s="190"/>
      <c r="H112" s="190"/>
      <c r="I112" s="191"/>
      <c r="J112" s="191"/>
      <c r="K112" s="37"/>
      <c r="L112" s="182"/>
      <c r="M112" s="182"/>
      <c r="N112" s="182"/>
      <c r="O112" s="182"/>
      <c r="P112" s="83"/>
      <c r="R112" s="82"/>
      <c r="S112" s="82"/>
      <c r="T112" s="82"/>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2"/>
    </row>
    <row r="113" spans="1:71" s="278" customFormat="1" hidden="1" x14ac:dyDescent="0.2">
      <c r="A113" s="133"/>
      <c r="B113" s="190"/>
      <c r="C113" s="190"/>
      <c r="D113" s="190"/>
      <c r="E113" s="190"/>
      <c r="F113" s="190"/>
      <c r="G113" s="190"/>
      <c r="H113" s="190"/>
      <c r="I113" s="191"/>
      <c r="J113" s="191"/>
      <c r="K113" s="37"/>
      <c r="L113" s="182"/>
      <c r="M113" s="182"/>
      <c r="N113" s="182"/>
      <c r="O113" s="182"/>
      <c r="P113" s="83"/>
      <c r="R113" s="82"/>
      <c r="S113" s="82"/>
      <c r="T113" s="82"/>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2"/>
    </row>
    <row r="114" spans="1:71" s="278" customFormat="1" hidden="1" x14ac:dyDescent="0.2">
      <c r="A114" s="133"/>
      <c r="B114" s="190"/>
      <c r="C114" s="190"/>
      <c r="D114" s="190"/>
      <c r="E114" s="190"/>
      <c r="F114" s="190"/>
      <c r="G114" s="190"/>
      <c r="H114" s="190"/>
      <c r="I114" s="191"/>
      <c r="J114" s="191"/>
      <c r="K114" s="37"/>
      <c r="L114" s="182"/>
      <c r="M114" s="182"/>
      <c r="N114" s="182"/>
      <c r="O114" s="182"/>
      <c r="P114" s="83"/>
      <c r="R114" s="82"/>
      <c r="S114" s="82"/>
      <c r="T114" s="82"/>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2"/>
    </row>
    <row r="115" spans="1:71" s="278" customFormat="1" hidden="1" x14ac:dyDescent="0.2">
      <c r="A115" s="133"/>
      <c r="B115" s="190"/>
      <c r="C115" s="190"/>
      <c r="D115" s="190"/>
      <c r="E115" s="190"/>
      <c r="F115" s="190"/>
      <c r="G115" s="190"/>
      <c r="H115" s="190"/>
      <c r="I115" s="191"/>
      <c r="J115" s="191"/>
      <c r="K115" s="37"/>
      <c r="L115" s="182"/>
      <c r="M115" s="182"/>
      <c r="N115" s="182"/>
      <c r="O115" s="182"/>
      <c r="P115" s="83"/>
      <c r="R115" s="82"/>
      <c r="S115" s="82"/>
      <c r="T115" s="82"/>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2"/>
    </row>
    <row r="116" spans="1:71" s="278" customFormat="1" hidden="1" x14ac:dyDescent="0.2">
      <c r="A116" s="133"/>
      <c r="B116" s="190"/>
      <c r="C116" s="190"/>
      <c r="D116" s="190"/>
      <c r="E116" s="190"/>
      <c r="F116" s="190"/>
      <c r="G116" s="190"/>
      <c r="H116" s="190"/>
      <c r="I116" s="191"/>
      <c r="J116" s="191"/>
      <c r="K116" s="37"/>
      <c r="L116" s="182"/>
      <c r="M116" s="182"/>
      <c r="N116" s="182"/>
      <c r="O116" s="182"/>
      <c r="P116" s="83"/>
      <c r="R116" s="82"/>
      <c r="S116" s="82"/>
      <c r="T116" s="82"/>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2"/>
    </row>
    <row r="117" spans="1:71" s="278" customFormat="1" hidden="1" x14ac:dyDescent="0.2">
      <c r="A117" s="133"/>
      <c r="B117" s="190"/>
      <c r="C117" s="190"/>
      <c r="D117" s="190"/>
      <c r="E117" s="190"/>
      <c r="F117" s="190"/>
      <c r="G117" s="190"/>
      <c r="H117" s="190"/>
      <c r="I117" s="191"/>
      <c r="J117" s="191"/>
      <c r="K117" s="37"/>
      <c r="L117" s="182"/>
      <c r="M117" s="182"/>
      <c r="N117" s="182"/>
      <c r="O117" s="182"/>
      <c r="P117" s="83"/>
      <c r="R117" s="82"/>
      <c r="S117" s="82"/>
      <c r="T117" s="82"/>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2"/>
    </row>
    <row r="118" spans="1:71" s="278" customFormat="1" hidden="1" x14ac:dyDescent="0.2">
      <c r="A118" s="133"/>
      <c r="B118" s="190"/>
      <c r="C118" s="190"/>
      <c r="D118" s="190"/>
      <c r="E118" s="190"/>
      <c r="F118" s="190"/>
      <c r="G118" s="190"/>
      <c r="H118" s="190"/>
      <c r="I118" s="191"/>
      <c r="J118" s="191"/>
      <c r="K118" s="37"/>
      <c r="L118" s="182"/>
      <c r="M118" s="182"/>
      <c r="N118" s="182"/>
      <c r="O118" s="182"/>
      <c r="P118" s="83"/>
      <c r="R118" s="82"/>
      <c r="S118" s="82"/>
      <c r="T118" s="82"/>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2"/>
    </row>
    <row r="119" spans="1:71" s="278" customFormat="1" hidden="1" x14ac:dyDescent="0.2">
      <c r="A119" s="133"/>
      <c r="B119" s="190"/>
      <c r="C119" s="190"/>
      <c r="D119" s="190"/>
      <c r="E119" s="190"/>
      <c r="F119" s="190"/>
      <c r="G119" s="190"/>
      <c r="H119" s="190"/>
      <c r="I119" s="191"/>
      <c r="J119" s="191"/>
      <c r="K119" s="37"/>
      <c r="L119" s="182"/>
      <c r="M119" s="182"/>
      <c r="N119" s="182"/>
      <c r="O119" s="182"/>
      <c r="P119" s="83"/>
      <c r="R119" s="82"/>
      <c r="S119" s="82"/>
      <c r="T119" s="82"/>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2"/>
    </row>
    <row r="120" spans="1:71" s="278" customFormat="1" hidden="1" x14ac:dyDescent="0.2">
      <c r="A120" s="133"/>
      <c r="B120" s="181"/>
      <c r="C120" s="181"/>
      <c r="D120" s="181"/>
      <c r="E120" s="181"/>
      <c r="F120" s="181"/>
      <c r="G120" s="181"/>
      <c r="H120" s="182"/>
      <c r="I120" s="183"/>
      <c r="J120" s="183"/>
      <c r="K120" s="37"/>
      <c r="L120" s="182"/>
      <c r="M120" s="182"/>
      <c r="N120" s="182"/>
      <c r="O120" s="182"/>
      <c r="P120" s="83"/>
      <c r="R120" s="82"/>
      <c r="S120" s="82"/>
      <c r="T120" s="82"/>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2"/>
    </row>
    <row r="121" spans="1:71" s="278" customFormat="1" hidden="1" x14ac:dyDescent="0.2">
      <c r="A121" s="133"/>
      <c r="B121" s="181"/>
      <c r="C121" s="181"/>
      <c r="D121" s="181"/>
      <c r="E121" s="181"/>
      <c r="F121" s="181"/>
      <c r="G121" s="181"/>
      <c r="H121" s="182"/>
      <c r="I121" s="183"/>
      <c r="J121" s="183"/>
      <c r="K121" s="37"/>
      <c r="L121" s="182"/>
      <c r="M121" s="182"/>
      <c r="N121" s="182"/>
      <c r="O121" s="182"/>
      <c r="P121" s="83"/>
      <c r="R121" s="82"/>
      <c r="S121" s="82"/>
      <c r="T121" s="82"/>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2"/>
    </row>
    <row r="122" spans="1:71" s="278" customFormat="1" hidden="1" x14ac:dyDescent="0.2">
      <c r="A122" s="133"/>
      <c r="B122" s="181"/>
      <c r="C122" s="181"/>
      <c r="D122" s="181"/>
      <c r="E122" s="181"/>
      <c r="F122" s="181"/>
      <c r="G122" s="181"/>
      <c r="H122" s="182"/>
      <c r="I122" s="183"/>
      <c r="J122" s="183"/>
      <c r="K122" s="37"/>
      <c r="L122" s="182"/>
      <c r="M122" s="182"/>
      <c r="N122" s="182"/>
      <c r="O122" s="182"/>
      <c r="P122" s="83"/>
      <c r="R122" s="82"/>
      <c r="S122" s="82"/>
      <c r="T122" s="82"/>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2"/>
    </row>
    <row r="123" spans="1:71" s="278" customFormat="1" hidden="1" x14ac:dyDescent="0.2">
      <c r="A123" s="133"/>
      <c r="B123" s="181"/>
      <c r="C123" s="181"/>
      <c r="D123" s="181"/>
      <c r="E123" s="181"/>
      <c r="F123" s="181"/>
      <c r="G123" s="181"/>
      <c r="H123" s="182"/>
      <c r="I123" s="183"/>
      <c r="J123" s="183"/>
      <c r="K123" s="37"/>
      <c r="L123" s="182"/>
      <c r="M123" s="182"/>
      <c r="N123" s="182"/>
      <c r="O123" s="182"/>
      <c r="P123" s="83"/>
      <c r="R123" s="82"/>
      <c r="S123" s="82"/>
      <c r="T123" s="82"/>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2"/>
    </row>
    <row r="124" spans="1:71" s="278" customFormat="1" hidden="1" x14ac:dyDescent="0.2">
      <c r="A124" s="133"/>
      <c r="B124" s="163"/>
      <c r="C124" s="163"/>
      <c r="D124" s="163"/>
      <c r="E124" s="163"/>
      <c r="F124" s="163"/>
      <c r="G124" s="163"/>
      <c r="H124" s="133"/>
      <c r="I124" s="100"/>
      <c r="J124" s="100"/>
      <c r="K124" s="1"/>
      <c r="L124" s="133"/>
      <c r="M124" s="133"/>
      <c r="N124" s="133"/>
      <c r="O124" s="133"/>
      <c r="P124" s="82"/>
      <c r="R124" s="82"/>
      <c r="S124" s="82"/>
      <c r="T124" s="82"/>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2"/>
    </row>
    <row r="125" spans="1:71" s="278" customFormat="1" hidden="1" x14ac:dyDescent="0.2">
      <c r="A125" s="133"/>
      <c r="B125" s="163"/>
      <c r="C125" s="163"/>
      <c r="D125" s="163"/>
      <c r="E125" s="163"/>
      <c r="F125" s="163"/>
      <c r="G125" s="163"/>
      <c r="H125" s="133"/>
      <c r="I125" s="100"/>
      <c r="J125" s="100"/>
      <c r="K125" s="1"/>
      <c r="L125" s="133"/>
      <c r="M125" s="133"/>
      <c r="N125" s="133"/>
      <c r="O125" s="133"/>
      <c r="P125" s="82"/>
      <c r="R125" s="82"/>
      <c r="S125" s="82"/>
      <c r="T125" s="82"/>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2"/>
    </row>
    <row r="126" spans="1:71" s="278" customFormat="1" hidden="1" x14ac:dyDescent="0.2">
      <c r="A126" s="133"/>
      <c r="B126" s="163"/>
      <c r="C126" s="163"/>
      <c r="D126" s="163"/>
      <c r="E126" s="163"/>
      <c r="F126" s="163"/>
      <c r="G126" s="163"/>
      <c r="H126" s="133"/>
      <c r="I126" s="100"/>
      <c r="J126" s="100"/>
      <c r="K126" s="1"/>
      <c r="L126" s="133"/>
      <c r="M126" s="133"/>
      <c r="N126" s="133"/>
      <c r="O126" s="133"/>
      <c r="P126" s="82"/>
      <c r="R126" s="82"/>
      <c r="S126" s="82"/>
      <c r="T126" s="82"/>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2"/>
    </row>
    <row r="127" spans="1:71" s="278" customFormat="1" hidden="1" x14ac:dyDescent="0.2">
      <c r="A127" s="133"/>
      <c r="B127" s="133"/>
      <c r="C127" s="133"/>
      <c r="D127" s="133"/>
      <c r="E127" s="133"/>
      <c r="F127" s="133"/>
      <c r="G127" s="133"/>
      <c r="H127" s="133"/>
      <c r="I127" s="100"/>
      <c r="J127" s="100"/>
      <c r="K127" s="1"/>
      <c r="L127" s="133"/>
      <c r="M127" s="133"/>
      <c r="N127" s="133"/>
      <c r="O127" s="133"/>
      <c r="P127" s="82"/>
      <c r="R127" s="82"/>
      <c r="S127" s="82"/>
      <c r="T127" s="82"/>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2"/>
    </row>
    <row r="128" spans="1:71" s="278" customFormat="1" hidden="1" x14ac:dyDescent="0.2">
      <c r="A128" s="133"/>
      <c r="B128" s="133"/>
      <c r="C128" s="133"/>
      <c r="D128" s="133"/>
      <c r="E128" s="133"/>
      <c r="F128" s="133"/>
      <c r="G128" s="133"/>
      <c r="H128" s="133"/>
      <c r="I128" s="100"/>
      <c r="J128" s="100"/>
      <c r="K128" s="1"/>
      <c r="L128" s="133"/>
      <c r="M128" s="133"/>
      <c r="N128" s="133"/>
      <c r="O128" s="133"/>
      <c r="P128" s="82"/>
      <c r="R128" s="82"/>
      <c r="S128" s="82"/>
      <c r="T128" s="82"/>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2"/>
    </row>
    <row r="129" spans="1:71" s="278" customFormat="1" hidden="1" x14ac:dyDescent="0.2">
      <c r="A129" s="133"/>
      <c r="B129" s="133"/>
      <c r="C129" s="133"/>
      <c r="D129" s="133"/>
      <c r="E129" s="133"/>
      <c r="F129" s="133"/>
      <c r="G129" s="133"/>
      <c r="H129" s="133"/>
      <c r="I129" s="100"/>
      <c r="J129" s="100"/>
      <c r="K129" s="1"/>
      <c r="L129" s="133"/>
      <c r="M129" s="133"/>
      <c r="N129" s="133"/>
      <c r="O129" s="133"/>
      <c r="P129" s="82"/>
      <c r="R129" s="82"/>
      <c r="S129" s="82"/>
      <c r="T129" s="82"/>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2"/>
    </row>
    <row r="130" spans="1:71" s="278" customFormat="1" hidden="1" x14ac:dyDescent="0.2">
      <c r="A130" s="133"/>
      <c r="B130" s="133"/>
      <c r="C130" s="133"/>
      <c r="D130" s="133"/>
      <c r="E130" s="133"/>
      <c r="F130" s="133"/>
      <c r="G130" s="133"/>
      <c r="H130" s="133"/>
      <c r="I130" s="100"/>
      <c r="J130" s="100"/>
      <c r="K130" s="1"/>
      <c r="L130" s="133"/>
      <c r="M130" s="133"/>
      <c r="N130" s="133"/>
      <c r="O130" s="133"/>
      <c r="P130" s="82"/>
      <c r="R130" s="82"/>
      <c r="S130" s="82"/>
      <c r="T130" s="82"/>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2"/>
    </row>
    <row r="131" spans="1:71" s="278" customFormat="1" hidden="1" x14ac:dyDescent="0.2">
      <c r="A131" s="133"/>
      <c r="B131" s="133"/>
      <c r="C131" s="133"/>
      <c r="D131" s="133"/>
      <c r="E131" s="133"/>
      <c r="F131" s="133"/>
      <c r="G131" s="133"/>
      <c r="H131" s="133"/>
      <c r="I131" s="100"/>
      <c r="J131" s="100"/>
      <c r="K131" s="1"/>
      <c r="L131" s="133"/>
      <c r="M131" s="133"/>
      <c r="N131" s="133"/>
      <c r="O131" s="133"/>
      <c r="P131" s="82"/>
      <c r="R131" s="82"/>
      <c r="S131" s="82"/>
      <c r="T131" s="82"/>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2"/>
    </row>
    <row r="132" spans="1:71" s="278" customFormat="1" hidden="1" x14ac:dyDescent="0.2">
      <c r="A132" s="133"/>
      <c r="B132" s="133"/>
      <c r="C132" s="133"/>
      <c r="D132" s="133"/>
      <c r="E132" s="133"/>
      <c r="F132" s="133"/>
      <c r="G132" s="133"/>
      <c r="H132" s="133"/>
      <c r="I132" s="100"/>
      <c r="J132" s="100"/>
      <c r="K132" s="1"/>
      <c r="L132" s="133"/>
      <c r="M132" s="133"/>
      <c r="N132" s="133"/>
      <c r="O132" s="133"/>
      <c r="P132" s="82"/>
      <c r="R132" s="82"/>
      <c r="S132" s="82"/>
      <c r="T132" s="82"/>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2"/>
    </row>
    <row r="133" spans="1:71" s="278" customFormat="1" hidden="1" x14ac:dyDescent="0.2">
      <c r="A133" s="133"/>
      <c r="B133" s="133"/>
      <c r="C133" s="133"/>
      <c r="D133" s="133"/>
      <c r="E133" s="133"/>
      <c r="F133" s="133"/>
      <c r="G133" s="133"/>
      <c r="H133" s="133"/>
      <c r="I133" s="100"/>
      <c r="J133" s="100"/>
      <c r="K133" s="1"/>
      <c r="L133" s="133"/>
      <c r="M133" s="133"/>
      <c r="N133" s="133"/>
      <c r="O133" s="133"/>
      <c r="P133" s="82"/>
      <c r="R133" s="82"/>
      <c r="S133" s="82"/>
      <c r="T133" s="82"/>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2"/>
    </row>
    <row r="134" spans="1:71" s="278" customFormat="1" hidden="1" x14ac:dyDescent="0.2">
      <c r="A134" s="133"/>
      <c r="B134" s="133"/>
      <c r="C134" s="133"/>
      <c r="D134" s="133"/>
      <c r="E134" s="133"/>
      <c r="F134" s="133"/>
      <c r="G134" s="133"/>
      <c r="H134" s="133"/>
      <c r="I134" s="100"/>
      <c r="J134" s="100"/>
      <c r="K134" s="1"/>
      <c r="L134" s="133"/>
      <c r="M134" s="133"/>
      <c r="N134" s="133"/>
      <c r="O134" s="133"/>
      <c r="P134" s="82"/>
      <c r="R134" s="82"/>
      <c r="S134" s="82"/>
      <c r="T134" s="82"/>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2"/>
    </row>
    <row r="135" spans="1:71" s="278" customFormat="1" hidden="1" x14ac:dyDescent="0.2">
      <c r="A135" s="133"/>
      <c r="B135" s="133"/>
      <c r="C135" s="133"/>
      <c r="D135" s="133"/>
      <c r="E135" s="133"/>
      <c r="F135" s="133"/>
      <c r="G135" s="133"/>
      <c r="H135" s="133"/>
      <c r="I135" s="100"/>
      <c r="J135" s="100"/>
      <c r="K135" s="1"/>
      <c r="L135" s="133"/>
      <c r="M135" s="133"/>
      <c r="N135" s="133"/>
      <c r="O135" s="133"/>
      <c r="P135" s="82"/>
      <c r="R135" s="82"/>
      <c r="S135" s="82"/>
      <c r="T135" s="82"/>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2"/>
    </row>
    <row r="136" spans="1:71" s="278" customFormat="1" hidden="1" x14ac:dyDescent="0.2">
      <c r="A136" s="133"/>
      <c r="B136" s="133"/>
      <c r="C136" s="133"/>
      <c r="D136" s="133"/>
      <c r="E136" s="133"/>
      <c r="F136" s="133"/>
      <c r="G136" s="133"/>
      <c r="H136" s="133"/>
      <c r="I136" s="100"/>
      <c r="J136" s="100"/>
      <c r="K136" s="1"/>
      <c r="L136" s="133"/>
      <c r="M136" s="133"/>
      <c r="N136" s="133"/>
      <c r="O136" s="133"/>
      <c r="P136" s="82"/>
      <c r="R136" s="82"/>
      <c r="S136" s="82"/>
      <c r="T136" s="82"/>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2"/>
    </row>
    <row r="137" spans="1:71" s="278" customFormat="1" hidden="1" x14ac:dyDescent="0.2">
      <c r="A137" s="133"/>
      <c r="B137" s="133"/>
      <c r="C137" s="133"/>
      <c r="D137" s="133"/>
      <c r="E137" s="133"/>
      <c r="F137" s="133"/>
      <c r="G137" s="133"/>
      <c r="H137" s="133"/>
      <c r="I137" s="100"/>
      <c r="J137" s="100"/>
      <c r="K137" s="1"/>
      <c r="L137" s="133"/>
      <c r="M137" s="133"/>
      <c r="N137" s="133"/>
      <c r="O137" s="133"/>
      <c r="P137" s="82"/>
      <c r="R137" s="82"/>
      <c r="S137" s="82"/>
      <c r="T137" s="82"/>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2"/>
    </row>
    <row r="138" spans="1:71" s="278" customFormat="1" hidden="1" x14ac:dyDescent="0.2">
      <c r="A138" s="133"/>
      <c r="B138" s="133"/>
      <c r="C138" s="133"/>
      <c r="D138" s="133"/>
      <c r="E138" s="133"/>
      <c r="F138" s="133"/>
      <c r="G138" s="133"/>
      <c r="H138" s="133"/>
      <c r="I138" s="100"/>
      <c r="J138" s="100"/>
      <c r="K138" s="1"/>
      <c r="L138" s="133"/>
      <c r="M138" s="133"/>
      <c r="N138" s="133"/>
      <c r="O138" s="133"/>
      <c r="P138" s="82"/>
      <c r="R138" s="82"/>
      <c r="S138" s="82"/>
      <c r="T138" s="82"/>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2"/>
    </row>
    <row r="139" spans="1:71" s="278" customFormat="1" hidden="1" x14ac:dyDescent="0.2">
      <c r="A139" s="133"/>
      <c r="B139" s="133"/>
      <c r="C139" s="133"/>
      <c r="D139" s="133"/>
      <c r="E139" s="133"/>
      <c r="F139" s="133"/>
      <c r="G139" s="133"/>
      <c r="H139" s="133"/>
      <c r="I139" s="100"/>
      <c r="J139" s="100"/>
      <c r="K139" s="1"/>
      <c r="L139" s="133"/>
      <c r="M139" s="133"/>
      <c r="N139" s="133"/>
      <c r="O139" s="133"/>
      <c r="P139" s="82"/>
      <c r="R139" s="82"/>
      <c r="S139" s="82"/>
      <c r="T139" s="82"/>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2"/>
    </row>
    <row r="140" spans="1:71" s="278" customFormat="1" hidden="1" x14ac:dyDescent="0.2">
      <c r="A140" s="133"/>
      <c r="B140" s="133"/>
      <c r="C140" s="133"/>
      <c r="D140" s="133"/>
      <c r="E140" s="133"/>
      <c r="F140" s="133"/>
      <c r="G140" s="133"/>
      <c r="H140" s="133"/>
      <c r="I140" s="100"/>
      <c r="J140" s="100"/>
      <c r="K140" s="1"/>
      <c r="L140" s="133"/>
      <c r="M140" s="133"/>
      <c r="N140" s="133"/>
      <c r="O140" s="133"/>
      <c r="P140" s="82"/>
      <c r="R140" s="82"/>
      <c r="S140" s="82"/>
      <c r="T140" s="82"/>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2"/>
    </row>
    <row r="141" spans="1:71" s="278" customFormat="1" hidden="1" x14ac:dyDescent="0.2">
      <c r="A141" s="133"/>
      <c r="B141" s="133"/>
      <c r="C141" s="133"/>
      <c r="D141" s="133"/>
      <c r="E141" s="133"/>
      <c r="F141" s="133"/>
      <c r="G141" s="133"/>
      <c r="H141" s="133"/>
      <c r="I141" s="100"/>
      <c r="J141" s="100"/>
      <c r="K141" s="1"/>
      <c r="L141" s="133"/>
      <c r="M141" s="133"/>
      <c r="N141" s="133"/>
      <c r="O141" s="133"/>
      <c r="P141" s="82"/>
      <c r="R141" s="82"/>
      <c r="S141" s="82"/>
      <c r="T141" s="82"/>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2"/>
    </row>
    <row r="142" spans="1:71" s="278" customFormat="1" hidden="1" x14ac:dyDescent="0.2">
      <c r="A142" s="133"/>
      <c r="B142" s="133"/>
      <c r="C142" s="133"/>
      <c r="D142" s="133"/>
      <c r="E142" s="133"/>
      <c r="F142" s="133"/>
      <c r="G142" s="133"/>
      <c r="H142" s="133"/>
      <c r="I142" s="100"/>
      <c r="J142" s="100"/>
      <c r="K142" s="1"/>
      <c r="L142" s="133"/>
      <c r="M142" s="133"/>
      <c r="N142" s="133"/>
      <c r="O142" s="133"/>
      <c r="P142" s="82"/>
      <c r="R142" s="82"/>
      <c r="S142" s="82"/>
      <c r="T142" s="82"/>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2"/>
    </row>
    <row r="143" spans="1:71" s="278" customFormat="1" hidden="1" x14ac:dyDescent="0.2">
      <c r="A143" s="133"/>
      <c r="B143" s="133"/>
      <c r="C143" s="133"/>
      <c r="D143" s="133"/>
      <c r="E143" s="133"/>
      <c r="F143" s="133"/>
      <c r="G143" s="133"/>
      <c r="H143" s="133"/>
      <c r="I143" s="100"/>
      <c r="J143" s="100"/>
      <c r="K143" s="1"/>
      <c r="L143" s="133"/>
      <c r="M143" s="133"/>
      <c r="N143" s="133"/>
      <c r="O143" s="133"/>
      <c r="P143" s="82"/>
      <c r="R143" s="82"/>
      <c r="S143" s="82"/>
      <c r="T143" s="82"/>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2"/>
    </row>
    <row r="144" spans="1:71" s="278" customFormat="1" hidden="1" x14ac:dyDescent="0.2">
      <c r="A144" s="133"/>
      <c r="B144" s="133"/>
      <c r="C144" s="133"/>
      <c r="D144" s="133"/>
      <c r="E144" s="133"/>
      <c r="F144" s="133"/>
      <c r="G144" s="133"/>
      <c r="H144" s="133"/>
      <c r="I144" s="100"/>
      <c r="J144" s="100"/>
      <c r="K144" s="1"/>
      <c r="L144" s="133"/>
      <c r="M144" s="133"/>
      <c r="N144" s="133"/>
      <c r="O144" s="133"/>
      <c r="P144" s="82"/>
      <c r="R144" s="82"/>
      <c r="S144" s="82"/>
      <c r="T144" s="82"/>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2"/>
    </row>
    <row r="145" spans="1:71" s="278" customFormat="1" hidden="1" x14ac:dyDescent="0.2">
      <c r="A145" s="133"/>
      <c r="B145" s="133"/>
      <c r="C145" s="133"/>
      <c r="D145" s="133"/>
      <c r="E145" s="133"/>
      <c r="F145" s="133"/>
      <c r="G145" s="133"/>
      <c r="H145" s="133"/>
      <c r="I145" s="100"/>
      <c r="J145" s="100"/>
      <c r="K145" s="1"/>
      <c r="L145" s="133"/>
      <c r="M145" s="133"/>
      <c r="N145" s="133"/>
      <c r="O145" s="133"/>
      <c r="P145" s="82"/>
      <c r="R145" s="82"/>
      <c r="S145" s="82"/>
      <c r="T145" s="82"/>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2"/>
    </row>
    <row r="146" spans="1:71" s="278" customFormat="1" hidden="1" x14ac:dyDescent="0.2">
      <c r="A146" s="133"/>
      <c r="B146" s="133"/>
      <c r="C146" s="133"/>
      <c r="D146" s="133"/>
      <c r="E146" s="133"/>
      <c r="F146" s="133"/>
      <c r="G146" s="133"/>
      <c r="H146" s="133"/>
      <c r="I146" s="100"/>
      <c r="J146" s="100"/>
      <c r="K146" s="1"/>
      <c r="L146" s="133"/>
      <c r="M146" s="133"/>
      <c r="N146" s="133"/>
      <c r="O146" s="133"/>
      <c r="P146" s="82"/>
      <c r="R146" s="82"/>
      <c r="S146" s="82"/>
      <c r="T146" s="82"/>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2"/>
    </row>
    <row r="147" spans="1:71" s="278" customFormat="1" hidden="1" x14ac:dyDescent="0.2">
      <c r="A147" s="133"/>
      <c r="B147" s="133"/>
      <c r="C147" s="133"/>
      <c r="D147" s="133"/>
      <c r="E147" s="133"/>
      <c r="F147" s="133"/>
      <c r="G147" s="133"/>
      <c r="H147" s="133"/>
      <c r="I147" s="100"/>
      <c r="J147" s="100"/>
      <c r="K147" s="1"/>
      <c r="L147" s="133"/>
      <c r="M147" s="133"/>
      <c r="N147" s="133"/>
      <c r="O147" s="133"/>
      <c r="P147" s="82"/>
      <c r="R147" s="82"/>
      <c r="S147" s="82"/>
      <c r="T147" s="82"/>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2"/>
    </row>
    <row r="148" spans="1:71" s="278" customFormat="1" hidden="1" x14ac:dyDescent="0.2">
      <c r="A148" s="133"/>
      <c r="B148" s="133"/>
      <c r="C148" s="133"/>
      <c r="D148" s="133"/>
      <c r="E148" s="133"/>
      <c r="F148" s="133"/>
      <c r="G148" s="133"/>
      <c r="H148" s="133"/>
      <c r="I148" s="100"/>
      <c r="J148" s="100"/>
      <c r="K148" s="1"/>
      <c r="L148" s="133"/>
      <c r="M148" s="133"/>
      <c r="N148" s="133"/>
      <c r="O148" s="133"/>
      <c r="P148" s="82"/>
      <c r="R148" s="82"/>
      <c r="S148" s="82"/>
      <c r="T148" s="82"/>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2"/>
    </row>
    <row r="149" spans="1:71" s="278" customFormat="1" hidden="1" x14ac:dyDescent="0.2">
      <c r="A149" s="133"/>
      <c r="B149" s="133"/>
      <c r="C149" s="133"/>
      <c r="D149" s="133"/>
      <c r="E149" s="133"/>
      <c r="F149" s="133"/>
      <c r="G149" s="133"/>
      <c r="H149" s="133"/>
      <c r="I149" s="100"/>
      <c r="J149" s="100"/>
      <c r="K149" s="1"/>
      <c r="L149" s="133"/>
      <c r="M149" s="133"/>
      <c r="N149" s="133"/>
      <c r="O149" s="133"/>
      <c r="P149" s="82"/>
      <c r="R149" s="82"/>
      <c r="S149" s="82"/>
      <c r="T149" s="82"/>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2"/>
    </row>
    <row r="150" spans="1:71" s="278" customFormat="1" hidden="1" x14ac:dyDescent="0.2">
      <c r="A150" s="133"/>
      <c r="B150" s="133"/>
      <c r="C150" s="133"/>
      <c r="D150" s="133"/>
      <c r="E150" s="133"/>
      <c r="F150" s="133"/>
      <c r="G150" s="133"/>
      <c r="H150" s="133"/>
      <c r="I150" s="100"/>
      <c r="J150" s="100"/>
      <c r="K150" s="1"/>
      <c r="L150" s="133"/>
      <c r="M150" s="133"/>
      <c r="N150" s="133"/>
      <c r="O150" s="133"/>
      <c r="P150" s="82"/>
      <c r="R150" s="82"/>
      <c r="S150" s="82"/>
      <c r="T150" s="82"/>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2"/>
    </row>
    <row r="151" spans="1:71" s="278" customFormat="1" hidden="1" x14ac:dyDescent="0.2">
      <c r="A151" s="133"/>
      <c r="B151" s="133"/>
      <c r="C151" s="133"/>
      <c r="D151" s="133"/>
      <c r="E151" s="133"/>
      <c r="F151" s="133"/>
      <c r="G151" s="133"/>
      <c r="H151" s="133"/>
      <c r="I151" s="100"/>
      <c r="J151" s="100"/>
      <c r="K151" s="1"/>
      <c r="L151" s="133"/>
      <c r="M151" s="133"/>
      <c r="N151" s="133"/>
      <c r="O151" s="133"/>
      <c r="P151" s="84"/>
      <c r="R151" s="82"/>
      <c r="S151" s="82"/>
      <c r="T151" s="82"/>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2"/>
    </row>
    <row r="152" spans="1:71" ht="12.75" hidden="1" customHeight="1" x14ac:dyDescent="0.2"/>
    <row r="153" spans="1:71" ht="12.75" hidden="1" customHeight="1" x14ac:dyDescent="0.2"/>
    <row r="154" spans="1:71" ht="12.75" hidden="1" customHeight="1" x14ac:dyDescent="0.2"/>
    <row r="155" spans="1:71" ht="12.75" hidden="1" customHeight="1" x14ac:dyDescent="0.2"/>
    <row r="156" spans="1:71" ht="12.75" hidden="1" customHeight="1" x14ac:dyDescent="0.2"/>
    <row r="157" spans="1:71" ht="12.75" hidden="1" customHeight="1" x14ac:dyDescent="0.2"/>
    <row r="158" spans="1:71" ht="12.75" hidden="1" customHeight="1" x14ac:dyDescent="0.2"/>
    <row r="159" spans="1:71" ht="12.75" hidden="1" customHeight="1" x14ac:dyDescent="0.2"/>
    <row r="160" spans="1:71"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row r="187" ht="12.75" hidden="1" customHeight="1" x14ac:dyDescent="0.2"/>
    <row r="188" ht="12.75" hidden="1" customHeight="1" x14ac:dyDescent="0.2"/>
    <row r="189" ht="12.75" hidden="1" customHeight="1" x14ac:dyDescent="0.2"/>
    <row r="190" ht="12.75" hidden="1" customHeight="1" x14ac:dyDescent="0.2"/>
    <row r="191" ht="12.75" hidden="1" customHeight="1" x14ac:dyDescent="0.2"/>
    <row r="192" ht="12.75" hidden="1" customHeight="1" x14ac:dyDescent="0.2"/>
    <row r="193" ht="12.75" hidden="1" customHeight="1" x14ac:dyDescent="0.2"/>
    <row r="194" ht="12.75" hidden="1" customHeight="1" x14ac:dyDescent="0.2"/>
    <row r="195" ht="12.75" hidden="1" customHeight="1" x14ac:dyDescent="0.2"/>
    <row r="196" ht="12.75" hidden="1" customHeight="1" x14ac:dyDescent="0.2"/>
    <row r="197" ht="12.75" hidden="1" customHeight="1" x14ac:dyDescent="0.2"/>
    <row r="198" ht="12.75" hidden="1" customHeight="1" x14ac:dyDescent="0.2"/>
    <row r="199" ht="12.75" hidden="1" customHeight="1" x14ac:dyDescent="0.2"/>
    <row r="200" ht="12.75" hidden="1" customHeight="1" x14ac:dyDescent="0.2"/>
  </sheetData>
  <mergeCells count="4">
    <mergeCell ref="G10:H10"/>
    <mergeCell ref="E11:I11"/>
    <mergeCell ref="B13:D13"/>
    <mergeCell ref="E13:I13"/>
  </mergeCells>
  <dataValidations count="2">
    <dataValidation type="decimal" operator="greaterThanOrEqual" allowBlank="1" showInputMessage="1" showErrorMessage="1" sqref="I16:I70 F77:F81 I85:I96">
      <formula1>0</formula1>
    </dataValidation>
    <dataValidation showInputMessage="1" showErrorMessage="1" sqref="G2"/>
  </dataValidations>
  <hyperlinks>
    <hyperlink ref="E11:I11" r:id="rId1" display="..\03 Documentation\b) Chemicals (O3-O10, P1-P2)\Purchase statistics for chemicals"/>
    <hyperlink ref="E13:I13" r:id="rId2" display="..\03 Documentation\b) Chemicals (O3-O10, P1-P2)\Dosage routines"/>
  </hyperlinks>
  <pageMargins left="0.25" right="0.25" top="0.75" bottom="0.75" header="0.3" footer="0.3"/>
  <pageSetup paperSize="9" scale="68" fitToHeight="0" orientation="landscape" verticalDpi="0" r:id="rId3"/>
  <rowBreaks count="1" manualBreakCount="1">
    <brk id="73" max="16383" man="1"/>
  </rowBreaks>
  <drawing r:id="rId4"/>
  <extLst>
    <ext xmlns:x14="http://schemas.microsoft.com/office/spreadsheetml/2009/9/main" uri="{CCE6A557-97BC-4b89-ADB6-D9C93CAAB3DF}">
      <x14:dataValidations xmlns:xm="http://schemas.microsoft.com/office/excel/2006/main" count="3">
        <x14:dataValidation type="list" allowBlank="1" showInputMessage="1">
          <x14:formula1>
            <xm:f>Opslag!$E$2:$E$7</xm:f>
          </x14:formula1>
          <xm:sqref>F86:F96</xm:sqref>
        </x14:dataValidation>
        <x14:dataValidation type="list" allowBlank="1" showInputMessage="1">
          <x14:formula1>
            <xm:f>Opslag!$E$2:$E$8</xm:f>
          </x14:formula1>
          <xm:sqref>F16:F70 F85</xm:sqref>
        </x14:dataValidation>
        <x14:dataValidation type="list" allowBlank="1" showInputMessage="1" showErrorMessage="1">
          <x14:formula1>
            <xm:f>Opslag!$G$2:$G$5</xm:f>
          </x14:formula1>
          <xm:sqref>K16:K70 K85:K96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S186"/>
  <sheetViews>
    <sheetView zoomScale="80" zoomScaleNormal="80" workbookViewId="0">
      <selection activeCell="G32" sqref="G32"/>
    </sheetView>
  </sheetViews>
  <sheetFormatPr defaultColWidth="0" defaultRowHeight="12.75" customHeight="1" zeroHeight="1" outlineLevelRow="1" outlineLevelCol="1" x14ac:dyDescent="0.2"/>
  <cols>
    <col min="1" max="1" width="3.875" style="192" customWidth="1"/>
    <col min="2" max="2" width="31.25" style="192" customWidth="1"/>
    <col min="3" max="3" width="20.75" style="192" customWidth="1"/>
    <col min="4" max="4" width="23" style="192" customWidth="1"/>
    <col min="5" max="5" width="23.25" style="192" customWidth="1"/>
    <col min="6" max="6" width="26" style="192" customWidth="1"/>
    <col min="7" max="7" width="23.375" style="192" customWidth="1"/>
    <col min="8" max="8" width="15" style="192" customWidth="1"/>
    <col min="9" max="10" width="18.25" style="193" customWidth="1"/>
    <col min="11" max="11" width="14.875" style="2" customWidth="1" collapsed="1"/>
    <col min="12" max="12" width="12.25" style="192" hidden="1" customWidth="1" outlineLevel="1"/>
    <col min="13" max="13" width="25.25" style="192" hidden="1" customWidth="1" outlineLevel="1"/>
    <col min="14" max="14" width="27.5" style="192" hidden="1" customWidth="1" outlineLevel="1"/>
    <col min="15" max="15" width="16" style="192" hidden="1" customWidth="1" outlineLevel="1"/>
    <col min="16" max="16" width="22.25" style="84" hidden="1" customWidth="1" outlineLevel="1"/>
    <col min="17" max="17" width="4.375" style="278" hidden="1" customWidth="1" outlineLevel="1"/>
    <col min="18" max="20" width="9" style="82" hidden="1" customWidth="1" outlineLevel="1"/>
    <col min="21" max="21" width="4.25" style="1" customWidth="1"/>
    <col min="22" max="70" width="9" style="1" hidden="1" customWidth="1"/>
    <col min="71" max="16384" width="9" style="2" hidden="1"/>
  </cols>
  <sheetData>
    <row r="1" spans="1:71" x14ac:dyDescent="0.2">
      <c r="A1" s="133"/>
      <c r="B1" s="133"/>
      <c r="C1" s="133"/>
      <c r="D1" s="133"/>
      <c r="E1" s="133"/>
      <c r="F1" s="133"/>
      <c r="G1" s="133"/>
      <c r="H1" s="133"/>
      <c r="I1" s="100"/>
      <c r="J1" s="100"/>
      <c r="K1" s="133"/>
      <c r="L1" s="133"/>
      <c r="M1" s="133"/>
      <c r="N1" s="133"/>
      <c r="O1" s="133"/>
      <c r="P1" s="82"/>
    </row>
    <row r="2" spans="1:71" x14ac:dyDescent="0.2">
      <c r="A2" s="133"/>
      <c r="B2" s="102"/>
      <c r="C2" s="102"/>
      <c r="D2" s="102"/>
      <c r="E2" s="102"/>
      <c r="F2" s="109" t="s">
        <v>52</v>
      </c>
      <c r="G2" s="110" t="str">
        <f>+'Start here (select langage)'!G2</f>
        <v>Dansk</v>
      </c>
      <c r="H2" s="133"/>
      <c r="I2" s="100"/>
      <c r="J2" s="100"/>
      <c r="K2" s="133"/>
      <c r="L2" s="133"/>
      <c r="M2" s="133"/>
      <c r="N2" s="133"/>
      <c r="O2" s="133"/>
      <c r="P2" s="82"/>
    </row>
    <row r="3" spans="1:71" ht="23.25" x14ac:dyDescent="0.35">
      <c r="A3" s="133"/>
      <c r="B3" s="101" t="str">
        <f>+HLOOKUP($G$2,Language!$B:$G,2,FALSE)</f>
        <v>Svanemærkning af rengøringstjenester, Gen. 3</v>
      </c>
      <c r="C3" s="102"/>
      <c r="D3" s="102"/>
      <c r="E3" s="102"/>
      <c r="F3" s="102"/>
      <c r="G3" s="102"/>
      <c r="H3" s="114"/>
      <c r="I3" s="99"/>
      <c r="J3" s="99"/>
      <c r="K3" s="114"/>
      <c r="L3" s="114"/>
      <c r="M3" s="114"/>
      <c r="N3" s="114"/>
      <c r="O3" s="114"/>
      <c r="P3" s="82"/>
    </row>
    <row r="4" spans="1:71" x14ac:dyDescent="0.2">
      <c r="A4" s="133"/>
      <c r="B4" s="102" t="str">
        <f>+HLOOKUP($G$2,Language!$B:$G,3,FALSE)</f>
        <v>- Dokumentation af forbrug af kemikalier</v>
      </c>
      <c r="C4" s="114"/>
      <c r="D4" s="114"/>
      <c r="E4" s="114"/>
      <c r="F4" s="155"/>
      <c r="G4" s="154"/>
      <c r="H4" s="155"/>
      <c r="I4" s="99"/>
      <c r="J4" s="99"/>
      <c r="K4" s="114"/>
      <c r="L4" s="114"/>
      <c r="M4" s="114"/>
      <c r="N4" s="114"/>
      <c r="O4" s="114"/>
      <c r="P4" s="82"/>
    </row>
    <row r="5" spans="1:71" x14ac:dyDescent="0.2">
      <c r="A5" s="133"/>
      <c r="B5" s="147" t="str">
        <f>+HLOOKUP($G$2,Language!$B:$G,4,FALSE)</f>
        <v>Indtast data i de lyseblå felter for dokumentation og beregning af kemi</v>
      </c>
      <c r="C5" s="114"/>
      <c r="D5" s="114"/>
      <c r="E5" s="102" t="str">
        <f>+HLOOKUP($G$2,Language!$B:$G,24,FALSE)&amp;":"</f>
        <v>Indkøbsaansvarlig for kemikalier:</v>
      </c>
      <c r="F5" s="102"/>
      <c r="G5" s="114"/>
      <c r="H5" s="102"/>
      <c r="I5" s="102"/>
      <c r="J5" s="102"/>
      <c r="K5" s="114"/>
      <c r="L5" s="114"/>
      <c r="M5" s="114"/>
      <c r="N5" s="114"/>
      <c r="O5" s="114"/>
      <c r="P5" s="82"/>
    </row>
    <row r="6" spans="1:71" x14ac:dyDescent="0.2">
      <c r="A6" s="133"/>
      <c r="B6" s="102"/>
      <c r="C6" s="114"/>
      <c r="D6" s="114"/>
      <c r="E6" s="109" t="str">
        <f>+HLOOKUP($G$2,Language!$B:$G,25,FALSE)&amp;":"</f>
        <v>Navn:</v>
      </c>
      <c r="F6" s="25"/>
      <c r="G6" s="156"/>
      <c r="H6" s="156"/>
      <c r="I6" s="157"/>
      <c r="J6" s="281"/>
      <c r="K6" s="114"/>
      <c r="L6" s="114"/>
      <c r="M6" s="114"/>
      <c r="N6" s="114"/>
      <c r="O6" s="114"/>
      <c r="P6" s="82"/>
    </row>
    <row r="7" spans="1:71" x14ac:dyDescent="0.2">
      <c r="A7" s="133"/>
      <c r="B7" s="102"/>
      <c r="C7" s="114"/>
      <c r="D7" s="114"/>
      <c r="E7" s="109" t="str">
        <f>+HLOOKUP($G$2,Language!$B:$G,26,FALSE)&amp;":"</f>
        <v>Stilling:</v>
      </c>
      <c r="F7" s="25"/>
      <c r="G7" s="156"/>
      <c r="H7" s="156"/>
      <c r="I7" s="157"/>
      <c r="J7" s="281"/>
      <c r="K7" s="114"/>
      <c r="L7" s="114"/>
      <c r="M7" s="114"/>
      <c r="N7" s="114"/>
      <c r="O7" s="114"/>
      <c r="P7" s="82"/>
    </row>
    <row r="8" spans="1:71" x14ac:dyDescent="0.2">
      <c r="A8" s="133"/>
      <c r="B8" s="102"/>
      <c r="C8" s="102"/>
      <c r="D8" s="102"/>
      <c r="E8" s="109" t="str">
        <f>+HLOOKUP($G$2,Language!$B:$G,27,FALSE)&amp;":"</f>
        <v>Direkte telefon:</v>
      </c>
      <c r="F8" s="26"/>
      <c r="G8" s="158"/>
      <c r="H8" s="158"/>
      <c r="I8" s="159"/>
      <c r="J8" s="223"/>
      <c r="K8" s="114"/>
      <c r="L8" s="114"/>
      <c r="M8" s="114"/>
      <c r="N8" s="114"/>
      <c r="O8" s="114"/>
      <c r="P8" s="82"/>
    </row>
    <row r="9" spans="1:71" ht="14.25" x14ac:dyDescent="0.2">
      <c r="A9" s="133"/>
      <c r="B9" s="147"/>
      <c r="C9" s="102"/>
      <c r="D9" s="102"/>
      <c r="E9" s="109" t="str">
        <f>+HLOOKUP($G$2,Language!$B:$G,28,FALSE)&amp;":"</f>
        <v>E-mail:</v>
      </c>
      <c r="F9" s="27"/>
      <c r="G9" s="160"/>
      <c r="H9" s="160"/>
      <c r="I9" s="161"/>
      <c r="J9" s="224"/>
      <c r="K9" s="114"/>
      <c r="L9" s="114"/>
      <c r="M9" s="114"/>
      <c r="N9" s="114"/>
      <c r="O9" s="114"/>
      <c r="P9" s="82"/>
    </row>
    <row r="10" spans="1:71" ht="5.25" customHeight="1" x14ac:dyDescent="0.2">
      <c r="A10" s="133"/>
      <c r="B10" s="102"/>
      <c r="C10" s="102"/>
      <c r="D10" s="102"/>
      <c r="E10" s="114"/>
      <c r="F10" s="20"/>
      <c r="G10" s="322"/>
      <c r="H10" s="322"/>
      <c r="I10" s="99"/>
      <c r="J10" s="225"/>
      <c r="K10" s="114"/>
      <c r="L10" s="114"/>
      <c r="M10" s="114"/>
      <c r="N10" s="114"/>
      <c r="O10" s="114"/>
      <c r="P10" s="82"/>
    </row>
    <row r="11" spans="1:71" ht="14.25" x14ac:dyDescent="0.2">
      <c r="A11" s="133"/>
      <c r="B11" s="102"/>
      <c r="C11" s="102"/>
      <c r="D11" s="109" t="str">
        <f>+HLOOKUP($G$2,Language!$B:$G,23,FALSE)&amp;":"</f>
        <v>Link til indkøbsstatistik for kemikalier:</v>
      </c>
      <c r="E11" s="323" t="s">
        <v>1020</v>
      </c>
      <c r="F11" s="323"/>
      <c r="G11" s="323"/>
      <c r="H11" s="323"/>
      <c r="I11" s="319"/>
      <c r="J11" s="226"/>
      <c r="K11" s="114"/>
      <c r="L11" s="114"/>
      <c r="M11" s="114"/>
      <c r="N11" s="114"/>
      <c r="O11" s="114"/>
      <c r="P11" s="82"/>
    </row>
    <row r="12" spans="1:71" ht="3.75" customHeight="1" x14ac:dyDescent="0.2">
      <c r="A12" s="133"/>
      <c r="B12" s="102"/>
      <c r="C12" s="102"/>
      <c r="D12" s="109"/>
      <c r="E12" s="36"/>
      <c r="F12" s="36"/>
      <c r="G12" s="36"/>
      <c r="H12" s="36"/>
      <c r="I12" s="23"/>
      <c r="J12" s="227"/>
      <c r="K12" s="114"/>
      <c r="L12" s="114"/>
      <c r="M12" s="114"/>
      <c r="N12" s="114"/>
      <c r="O12" s="114"/>
      <c r="P12" s="82"/>
    </row>
    <row r="13" spans="1:71" ht="14.25" x14ac:dyDescent="0.2">
      <c r="A13" s="133"/>
      <c r="B13" s="324" t="str">
        <f>+HLOOKUP($G$2,Language!$B:$G,103,FALSE)&amp;":"</f>
        <v>Link til rutiner, der skal sikre overholdelse af doreringskrav og tilgægelighed af doseringsanordninger:</v>
      </c>
      <c r="C13" s="325"/>
      <c r="D13" s="325"/>
      <c r="E13" s="317" t="s">
        <v>1021</v>
      </c>
      <c r="F13" s="318"/>
      <c r="G13" s="318"/>
      <c r="H13" s="318"/>
      <c r="I13" s="318"/>
      <c r="J13" s="228"/>
      <c r="K13" s="114"/>
      <c r="L13" s="114"/>
      <c r="M13" s="114"/>
      <c r="N13" s="114"/>
      <c r="O13" s="114"/>
      <c r="P13" s="82"/>
    </row>
    <row r="14" spans="1:71" x14ac:dyDescent="0.2">
      <c r="A14" s="133"/>
      <c r="B14" s="163"/>
      <c r="C14" s="163"/>
      <c r="D14" s="163"/>
      <c r="E14" s="163"/>
      <c r="F14" s="163"/>
      <c r="G14" s="163"/>
      <c r="H14" s="133"/>
      <c r="I14" s="100"/>
      <c r="J14" s="100"/>
      <c r="K14" s="133"/>
      <c r="L14" s="133"/>
      <c r="M14" s="133"/>
      <c r="N14" s="133"/>
      <c r="O14" s="133"/>
      <c r="P14" s="82"/>
    </row>
    <row r="15" spans="1:71" ht="15.75" x14ac:dyDescent="0.25">
      <c r="A15" s="133"/>
      <c r="B15" s="148" t="str">
        <f>+HLOOKUP($G$2,Language!$B:$G,11,FALSE)</f>
        <v>Kemikalier til vinduespolering og intern vask i relation hertil</v>
      </c>
      <c r="C15" s="163"/>
      <c r="D15" s="163"/>
      <c r="E15" s="163"/>
      <c r="F15" s="163"/>
      <c r="G15" s="163"/>
      <c r="H15" s="133"/>
      <c r="I15" s="100"/>
      <c r="J15" s="100"/>
      <c r="K15" s="133"/>
      <c r="L15" s="133"/>
      <c r="M15" s="133"/>
      <c r="N15" s="133"/>
      <c r="O15" s="133"/>
      <c r="P15" s="82"/>
    </row>
    <row r="16" spans="1:71" ht="63.75" x14ac:dyDescent="0.2">
      <c r="A16" s="133"/>
      <c r="B16" s="149" t="str">
        <f>+HLOOKUP($G$2,Language!$B:$G,12,FALSE)</f>
        <v>Kemikalieleverandør</v>
      </c>
      <c r="C16" s="149" t="str">
        <f>+HLOOKUP($G$2,Language!$B:$G,13,FALSE)</f>
        <v>Handelsnavn (produkt som anvendes fremadrettet)</v>
      </c>
      <c r="D16" s="149" t="str">
        <f>+HLOOKUP($G$2,Language!$B:$G,14,FALSE)</f>
        <v>Evt. erstatning for …</v>
      </c>
      <c r="E16" s="149" t="str">
        <f>+HLOOKUP($G$2,Language!$B:$G,15,FALSE)</f>
        <v>Funktion (fritekst)</v>
      </c>
      <c r="F16" s="149" t="str">
        <f>+HLOOKUP($G$2,Language!$B:$G,237,FALSE)</f>
        <v>Produkttype</v>
      </c>
      <c r="G16" s="149" t="str">
        <f>+HLOOKUP($G$2,Language!$B:$G,16,FALSE)</f>
        <v>Indsæt link til sikkerhedsdatablad (hvis ikke miljømærket)</v>
      </c>
      <c r="H16" s="149" t="str">
        <f>+HLOOKUP($G$2,Language!$B:$G,17,FALSE)</f>
        <v>Evt. link til erklæring fra kemikalieleverandør (hvis ikke miljømærket)</v>
      </c>
      <c r="I16" s="152" t="str">
        <f>+HLOOKUP($G$2,Language!$B:$G,29,FALSE)</f>
        <v>Indkøbt mængde for perioden (liter eller kg)</v>
      </c>
      <c r="J16" s="152" t="str">
        <f>+HLOOKUP($G$2,Language!$B:$G,30,FALSE)</f>
        <v>Licensnummer, hvis miljømærket (feltet skal være tomt hvis ikke)</v>
      </c>
      <c r="K16" s="152" t="str">
        <f>+HLOOKUP($G$2,Language!$B:$G,222,FALSE)</f>
        <v>Angiv, om produkter er et sprayprodukt</v>
      </c>
      <c r="L16" s="153" t="str">
        <f>+HLOOKUP($G$2,Language!$B:$G,19,FALSE)</f>
        <v>SDS</v>
      </c>
      <c r="M16" s="153" t="str">
        <f>+HLOOKUP($G$2,Language!$B:$G,22,FALSE)</f>
        <v>Bilag 4</v>
      </c>
      <c r="N16" s="153" t="str">
        <f>+HLOOKUP($G$2,Language!$B:$G,20,FALSE)</f>
        <v>Kontrol af miljømærkning (sæt "x")</v>
      </c>
      <c r="O16" s="153" t="str">
        <f>+HLOOKUP($G$2,Language!$B:$G,21,FALSE)</f>
        <v>Note</v>
      </c>
      <c r="P16" s="153" t="str">
        <f>+HLOOKUP($G$2,Language!$B:$G,31,FALSE)</f>
        <v>Internt referencenummer</v>
      </c>
      <c r="Q16" s="82"/>
      <c r="U16" s="82"/>
      <c r="BS16" s="1"/>
    </row>
    <row r="17" spans="1:71" x14ac:dyDescent="0.2">
      <c r="A17" s="1"/>
      <c r="B17" s="9"/>
      <c r="C17" s="9"/>
      <c r="D17" s="9"/>
      <c r="E17" s="9"/>
      <c r="F17" s="9"/>
      <c r="G17" s="9"/>
      <c r="H17" s="9"/>
      <c r="I17" s="9"/>
      <c r="J17" s="29"/>
      <c r="K17" s="29"/>
      <c r="L17" s="49"/>
      <c r="M17" s="49"/>
      <c r="N17" s="49"/>
      <c r="O17" s="49"/>
      <c r="P17" s="49"/>
      <c r="Q17" s="82"/>
      <c r="R17" s="82">
        <f>IF(OR(F17="",F17=Opslag!$E$7,F17=Opslag!$E$6,F17=Opslag!$E$5,F17=Opslag!$E$4,F17=Opslag!$E$3),0,1)</f>
        <v>0</v>
      </c>
      <c r="S17" s="82">
        <f>IF(J17&lt;&gt;"",1,0)</f>
        <v>0</v>
      </c>
      <c r="T17" s="82">
        <f>IF(F17=Opslag!$E$2,'Chemicals O3-10, P1-2 Windows'!I17*5,'Chemicals O3-10, P1-2 Windows'!I17)</f>
        <v>0</v>
      </c>
      <c r="U17" s="82">
        <f t="shared" ref="U17:U28" si="0">IF(N17="X",1,0)</f>
        <v>0</v>
      </c>
      <c r="BS17" s="1"/>
    </row>
    <row r="18" spans="1:71" x14ac:dyDescent="0.2">
      <c r="A18" s="1"/>
      <c r="B18" s="9"/>
      <c r="C18" s="9"/>
      <c r="D18" s="9"/>
      <c r="E18" s="9"/>
      <c r="F18" s="9"/>
      <c r="G18" s="9"/>
      <c r="H18" s="9"/>
      <c r="I18" s="9"/>
      <c r="J18" s="29"/>
      <c r="K18" s="29"/>
      <c r="L18" s="49"/>
      <c r="M18" s="49"/>
      <c r="N18" s="49"/>
      <c r="O18" s="49"/>
      <c r="P18" s="49"/>
      <c r="Q18" s="82"/>
      <c r="R18" s="82">
        <f>IF(OR(F18="",F18=Opslag!$E$7,F18=Opslag!$E$6,F18=Opslag!$E$5,F18=Opslag!$E$4,F18=Opslag!$E$3),0,1)</f>
        <v>0</v>
      </c>
      <c r="S18" s="82">
        <f t="shared" ref="S18:S28" si="1">IF(J18&lt;&gt;"",1,0)</f>
        <v>0</v>
      </c>
      <c r="T18" s="82">
        <f>IF(F18=Opslag!$E$2,'Chemicals O3-10, P1-2 Windows'!I18*5,'Chemicals O3-10, P1-2 Windows'!I18)</f>
        <v>0</v>
      </c>
      <c r="U18" s="82">
        <f t="shared" si="0"/>
        <v>0</v>
      </c>
      <c r="BS18" s="1"/>
    </row>
    <row r="19" spans="1:71" x14ac:dyDescent="0.2">
      <c r="A19" s="1"/>
      <c r="B19" s="9"/>
      <c r="C19" s="9"/>
      <c r="D19" s="9"/>
      <c r="E19" s="9"/>
      <c r="F19" s="9"/>
      <c r="G19" s="9"/>
      <c r="H19" s="9"/>
      <c r="I19" s="9"/>
      <c r="J19" s="29"/>
      <c r="K19" s="29"/>
      <c r="L19" s="49"/>
      <c r="M19" s="49"/>
      <c r="N19" s="49"/>
      <c r="O19" s="49"/>
      <c r="P19" s="49"/>
      <c r="Q19" s="82"/>
      <c r="R19" s="82">
        <f>IF(OR(F19="",F19=Opslag!$E$7,F19=Opslag!$E$6,F19=Opslag!$E$5,F19=Opslag!$E$4,F19=Opslag!$E$3),0,1)</f>
        <v>0</v>
      </c>
      <c r="S19" s="82">
        <f t="shared" si="1"/>
        <v>0</v>
      </c>
      <c r="T19" s="82">
        <f>IF(F19=Opslag!$E$2,'Chemicals O3-10, P1-2 Windows'!I19*5,'Chemicals O3-10, P1-2 Windows'!I19)</f>
        <v>0</v>
      </c>
      <c r="U19" s="82">
        <f t="shared" si="0"/>
        <v>0</v>
      </c>
      <c r="BS19" s="1"/>
    </row>
    <row r="20" spans="1:71" collapsed="1" x14ac:dyDescent="0.2">
      <c r="A20" s="1"/>
      <c r="B20" s="9"/>
      <c r="C20" s="9"/>
      <c r="D20" s="9"/>
      <c r="E20" s="9"/>
      <c r="F20" s="9"/>
      <c r="G20" s="9"/>
      <c r="H20" s="9"/>
      <c r="I20" s="9"/>
      <c r="J20" s="29"/>
      <c r="K20" s="29"/>
      <c r="L20" s="49"/>
      <c r="M20" s="49"/>
      <c r="N20" s="49"/>
      <c r="O20" s="49"/>
      <c r="P20" s="49"/>
      <c r="Q20" s="82"/>
      <c r="R20" s="82">
        <f>IF(OR(F20="",F20=Opslag!$E$7,F20=Opslag!$E$6,F20=Opslag!$E$5,F20=Opslag!$E$4,F20=Opslag!$E$3),0,1)</f>
        <v>0</v>
      </c>
      <c r="S20" s="82">
        <f t="shared" si="1"/>
        <v>0</v>
      </c>
      <c r="T20" s="82">
        <f>IF(F20=Opslag!$E$2,'Chemicals O3-10, P1-2 Windows'!I20*5,'Chemicals O3-10, P1-2 Windows'!I20)</f>
        <v>0</v>
      </c>
      <c r="U20" s="82">
        <f t="shared" si="0"/>
        <v>0</v>
      </c>
      <c r="BS20" s="1"/>
    </row>
    <row r="21" spans="1:71" hidden="1" outlineLevel="1" x14ac:dyDescent="0.2">
      <c r="A21" s="1"/>
      <c r="B21" s="9"/>
      <c r="C21" s="9"/>
      <c r="D21" s="9"/>
      <c r="E21" s="9"/>
      <c r="F21" s="9"/>
      <c r="G21" s="9"/>
      <c r="H21" s="9"/>
      <c r="I21" s="9"/>
      <c r="J21" s="29"/>
      <c r="K21" s="29"/>
      <c r="L21" s="49"/>
      <c r="M21" s="49"/>
      <c r="N21" s="49"/>
      <c r="O21" s="49"/>
      <c r="P21" s="49"/>
      <c r="Q21" s="82"/>
      <c r="R21" s="82">
        <f>IF(OR(F21="",F21=Opslag!$E$7,F21=Opslag!$E$6,F21=Opslag!$E$5,F21=Opslag!$E$4,F21=Opslag!$E$3),0,1)</f>
        <v>0</v>
      </c>
      <c r="S21" s="82">
        <f t="shared" si="1"/>
        <v>0</v>
      </c>
      <c r="T21" s="82">
        <f>IF(F21=Opslag!$E$2,'Chemicals O3-10, P1-2 Windows'!I21*5,'Chemicals O3-10, P1-2 Windows'!I21)</f>
        <v>0</v>
      </c>
      <c r="U21" s="82">
        <f t="shared" si="0"/>
        <v>0</v>
      </c>
      <c r="BS21" s="1"/>
    </row>
    <row r="22" spans="1:71" hidden="1" outlineLevel="1" x14ac:dyDescent="0.2">
      <c r="A22" s="1"/>
      <c r="B22" s="9"/>
      <c r="C22" s="9"/>
      <c r="D22" s="9"/>
      <c r="E22" s="9"/>
      <c r="F22" s="9"/>
      <c r="G22" s="9"/>
      <c r="H22" s="9"/>
      <c r="I22" s="9"/>
      <c r="J22" s="29"/>
      <c r="K22" s="29"/>
      <c r="L22" s="49"/>
      <c r="M22" s="49"/>
      <c r="N22" s="49"/>
      <c r="O22" s="49"/>
      <c r="P22" s="49"/>
      <c r="Q22" s="82"/>
      <c r="R22" s="82">
        <f>IF(OR(F22="",F22=Opslag!$E$7,F22=Opslag!$E$6,F22=Opslag!$E$5,F22=Opslag!$E$4,F22=Opslag!$E$3),0,1)</f>
        <v>0</v>
      </c>
      <c r="S22" s="82">
        <f t="shared" si="1"/>
        <v>0</v>
      </c>
      <c r="T22" s="82">
        <f>IF(F22=Opslag!$E$2,'Chemicals O3-10, P1-2 Windows'!I22*5,'Chemicals O3-10, P1-2 Windows'!I22)</f>
        <v>0</v>
      </c>
      <c r="U22" s="82">
        <f t="shared" si="0"/>
        <v>0</v>
      </c>
      <c r="BS22" s="1"/>
    </row>
    <row r="23" spans="1:71" hidden="1" outlineLevel="1" x14ac:dyDescent="0.2">
      <c r="A23" s="1"/>
      <c r="B23" s="9"/>
      <c r="C23" s="9"/>
      <c r="D23" s="9"/>
      <c r="E23" s="9"/>
      <c r="F23" s="9"/>
      <c r="G23" s="9"/>
      <c r="H23" s="9"/>
      <c r="I23" s="9"/>
      <c r="J23" s="29"/>
      <c r="K23" s="29"/>
      <c r="L23" s="49"/>
      <c r="M23" s="49"/>
      <c r="N23" s="49"/>
      <c r="O23" s="49"/>
      <c r="P23" s="49"/>
      <c r="Q23" s="82"/>
      <c r="R23" s="82">
        <f>IF(OR(F23="",F23=Opslag!$E$7,F23=Opslag!$E$6,F23=Opslag!$E$5,F23=Opslag!$E$4,F23=Opslag!$E$3),0,1)</f>
        <v>0</v>
      </c>
      <c r="S23" s="82">
        <f t="shared" si="1"/>
        <v>0</v>
      </c>
      <c r="T23" s="82">
        <f>IF(F23=Opslag!$E$2,'Chemicals O3-10, P1-2 Windows'!I23*5,'Chemicals O3-10, P1-2 Windows'!I23)</f>
        <v>0</v>
      </c>
      <c r="U23" s="82">
        <f t="shared" si="0"/>
        <v>0</v>
      </c>
      <c r="BS23" s="1"/>
    </row>
    <row r="24" spans="1:71" hidden="1" outlineLevel="1" x14ac:dyDescent="0.2">
      <c r="A24" s="1"/>
      <c r="B24" s="9"/>
      <c r="C24" s="9"/>
      <c r="D24" s="9"/>
      <c r="E24" s="9"/>
      <c r="F24" s="9"/>
      <c r="G24" s="9"/>
      <c r="H24" s="9"/>
      <c r="I24" s="9"/>
      <c r="J24" s="29"/>
      <c r="K24" s="29"/>
      <c r="L24" s="49"/>
      <c r="M24" s="49"/>
      <c r="N24" s="49"/>
      <c r="O24" s="49"/>
      <c r="P24" s="49"/>
      <c r="Q24" s="82"/>
      <c r="R24" s="82">
        <f>IF(OR(F24="",F24=Opslag!$E$7,F24=Opslag!$E$6,F24=Opslag!$E$5,F24=Opslag!$E$4,F24=Opslag!$E$3),0,1)</f>
        <v>0</v>
      </c>
      <c r="S24" s="82">
        <f t="shared" si="1"/>
        <v>0</v>
      </c>
      <c r="T24" s="82">
        <f>IF(F24=Opslag!$E$2,'Chemicals O3-10, P1-2 Windows'!I24*5,'Chemicals O3-10, P1-2 Windows'!I24)</f>
        <v>0</v>
      </c>
      <c r="U24" s="82">
        <f t="shared" si="0"/>
        <v>0</v>
      </c>
      <c r="BS24" s="1"/>
    </row>
    <row r="25" spans="1:71" hidden="1" outlineLevel="1" x14ac:dyDescent="0.2">
      <c r="A25" s="1"/>
      <c r="B25" s="9"/>
      <c r="C25" s="9"/>
      <c r="D25" s="9"/>
      <c r="E25" s="9"/>
      <c r="F25" s="9"/>
      <c r="G25" s="9"/>
      <c r="H25" s="9"/>
      <c r="I25" s="9"/>
      <c r="J25" s="29"/>
      <c r="K25" s="29"/>
      <c r="L25" s="49"/>
      <c r="M25" s="49"/>
      <c r="N25" s="49"/>
      <c r="O25" s="49"/>
      <c r="P25" s="49"/>
      <c r="Q25" s="82"/>
      <c r="R25" s="82">
        <f>IF(OR(F25="",F25=Opslag!$E$7,F25=Opslag!$E$6,F25=Opslag!$E$5,F25=Opslag!$E$4,F25=Opslag!$E$3),0,1)</f>
        <v>0</v>
      </c>
      <c r="S25" s="82">
        <f t="shared" si="1"/>
        <v>0</v>
      </c>
      <c r="T25" s="82">
        <f>IF(F25=Opslag!$E$2,'Chemicals O3-10, P1-2 Windows'!I25*5,'Chemicals O3-10, P1-2 Windows'!I25)</f>
        <v>0</v>
      </c>
      <c r="U25" s="82">
        <f t="shared" si="0"/>
        <v>0</v>
      </c>
      <c r="BS25" s="1"/>
    </row>
    <row r="26" spans="1:71" hidden="1" outlineLevel="1" x14ac:dyDescent="0.2">
      <c r="A26" s="1"/>
      <c r="B26" s="9"/>
      <c r="C26" s="9"/>
      <c r="D26" s="9"/>
      <c r="E26" s="9"/>
      <c r="F26" s="9"/>
      <c r="G26" s="9"/>
      <c r="H26" s="9"/>
      <c r="I26" s="9"/>
      <c r="J26" s="29"/>
      <c r="K26" s="29"/>
      <c r="L26" s="49"/>
      <c r="M26" s="49"/>
      <c r="N26" s="49"/>
      <c r="O26" s="49"/>
      <c r="P26" s="49"/>
      <c r="Q26" s="82"/>
      <c r="R26" s="82">
        <f>IF(OR(F26="",F26=Opslag!$E$7,F26=Opslag!$E$6,F26=Opslag!$E$5,F26=Opslag!$E$4,F26=Opslag!$E$3),0,1)</f>
        <v>0</v>
      </c>
      <c r="S26" s="82">
        <f t="shared" si="1"/>
        <v>0</v>
      </c>
      <c r="T26" s="82">
        <f>IF(F26=Opslag!$E$2,'Chemicals O3-10, P1-2 Windows'!I26*5,'Chemicals O3-10, P1-2 Windows'!I26)</f>
        <v>0</v>
      </c>
      <c r="U26" s="82">
        <f t="shared" si="0"/>
        <v>0</v>
      </c>
      <c r="BS26" s="1"/>
    </row>
    <row r="27" spans="1:71" hidden="1" outlineLevel="1" x14ac:dyDescent="0.2">
      <c r="A27" s="1"/>
      <c r="B27" s="9"/>
      <c r="C27" s="9"/>
      <c r="D27" s="9"/>
      <c r="E27" s="9"/>
      <c r="F27" s="9"/>
      <c r="G27" s="9"/>
      <c r="H27" s="9"/>
      <c r="I27" s="9"/>
      <c r="J27" s="29"/>
      <c r="K27" s="29"/>
      <c r="L27" s="49"/>
      <c r="M27" s="49"/>
      <c r="N27" s="49"/>
      <c r="O27" s="49"/>
      <c r="P27" s="49"/>
      <c r="Q27" s="82"/>
      <c r="R27" s="82">
        <f>IF(OR(F27="",F27=Opslag!$E$7,F27=Opslag!$E$6,F27=Opslag!$E$5,F27=Opslag!$E$4,F27=Opslag!$E$3),0,1)</f>
        <v>0</v>
      </c>
      <c r="S27" s="82">
        <f t="shared" si="1"/>
        <v>0</v>
      </c>
      <c r="T27" s="82">
        <f>IF(F27=Opslag!$E$2,'Chemicals O3-10, P1-2 Windows'!I27*5,'Chemicals O3-10, P1-2 Windows'!I27)</f>
        <v>0</v>
      </c>
      <c r="U27" s="82">
        <f t="shared" si="0"/>
        <v>0</v>
      </c>
      <c r="BS27" s="1"/>
    </row>
    <row r="28" spans="1:71" hidden="1" outlineLevel="1" x14ac:dyDescent="0.2">
      <c r="A28" s="1"/>
      <c r="B28" s="9"/>
      <c r="C28" s="9"/>
      <c r="D28" s="9"/>
      <c r="E28" s="9"/>
      <c r="F28" s="9"/>
      <c r="G28" s="9"/>
      <c r="H28" s="9"/>
      <c r="I28" s="9"/>
      <c r="J28" s="29"/>
      <c r="K28" s="29"/>
      <c r="L28" s="49"/>
      <c r="M28" s="49"/>
      <c r="N28" s="49"/>
      <c r="O28" s="49"/>
      <c r="P28" s="49"/>
      <c r="Q28" s="82"/>
      <c r="R28" s="82">
        <f>IF(OR(F28="",F28=Opslag!$E$7,F28=Opslag!$E$6,F28=Opslag!$E$5,F28=Opslag!$E$4,F28=Opslag!$E$3),0,1)</f>
        <v>0</v>
      </c>
      <c r="S28" s="82">
        <f t="shared" si="1"/>
        <v>0</v>
      </c>
      <c r="T28" s="82">
        <f>IF(F28=Opslag!$E$2,'Chemicals O3-10, P1-2 Windows'!I28*5,'Chemicals O3-10, P1-2 Windows'!I28)</f>
        <v>0</v>
      </c>
      <c r="U28" s="82">
        <f t="shared" si="0"/>
        <v>0</v>
      </c>
      <c r="BS28" s="1"/>
    </row>
    <row r="29" spans="1:71" x14ac:dyDescent="0.2">
      <c r="A29" s="133"/>
      <c r="B29" s="163"/>
      <c r="C29" s="163"/>
      <c r="D29" s="163"/>
      <c r="E29" s="163"/>
      <c r="F29" s="163"/>
      <c r="G29" s="163"/>
      <c r="H29" s="163"/>
      <c r="I29" s="133"/>
      <c r="J29" s="100"/>
      <c r="K29" s="100"/>
      <c r="L29" s="133"/>
      <c r="M29" s="133"/>
      <c r="N29" s="133"/>
      <c r="O29" s="133"/>
      <c r="P29" s="1"/>
      <c r="Q29" s="82"/>
      <c r="U29" s="82"/>
      <c r="BS29" s="1"/>
    </row>
    <row r="30" spans="1:71" x14ac:dyDescent="0.2">
      <c r="A30" s="133"/>
      <c r="B30" s="239" t="str">
        <f>+HLOOKUP($G$2,Language!$B:$G,234,FALSE)</f>
        <v>Hvis de angivne kemikalier er i pulverform, angiv da mængden i kg. Hvis de er flydende, angives mængden i liter. Beregningsarket tager selv højde for konverteringen i beregningen.</v>
      </c>
      <c r="C30" s="163"/>
      <c r="D30" s="163"/>
      <c r="E30" s="163"/>
      <c r="F30" s="163"/>
      <c r="G30" s="163"/>
      <c r="H30" s="133"/>
      <c r="I30" s="100"/>
      <c r="J30" s="100"/>
      <c r="K30" s="133"/>
      <c r="L30" s="133"/>
      <c r="M30" s="133"/>
      <c r="N30" s="133"/>
      <c r="O30" s="1"/>
      <c r="P30" s="82"/>
    </row>
    <row r="31" spans="1:71" x14ac:dyDescent="0.2">
      <c r="A31" s="133"/>
      <c r="B31" s="163"/>
      <c r="C31" s="163"/>
      <c r="D31" s="163"/>
      <c r="E31" s="163"/>
      <c r="F31" s="163"/>
      <c r="G31" s="163"/>
      <c r="H31" s="133"/>
      <c r="I31" s="100"/>
      <c r="J31" s="100"/>
      <c r="K31" s="133"/>
      <c r="L31" s="133"/>
      <c r="M31" s="133"/>
      <c r="N31" s="133"/>
      <c r="O31" s="133"/>
      <c r="P31" s="82"/>
    </row>
    <row r="32" spans="1:71" x14ac:dyDescent="0.2">
      <c r="A32" s="133"/>
      <c r="B32" s="163"/>
      <c r="C32" s="163"/>
      <c r="D32" s="163"/>
      <c r="E32" s="163"/>
      <c r="F32" s="163"/>
      <c r="G32" s="163"/>
      <c r="H32" s="133"/>
      <c r="I32" s="100"/>
      <c r="J32" s="100"/>
      <c r="K32" s="133"/>
      <c r="L32" s="133"/>
      <c r="M32" s="133"/>
      <c r="N32" s="133"/>
      <c r="O32" s="133"/>
      <c r="P32" s="82"/>
    </row>
    <row r="33" spans="1:71" ht="15.75" x14ac:dyDescent="0.25">
      <c r="A33" s="133"/>
      <c r="B33" s="148" t="str">
        <f>+HLOOKUP($G$2,Language!$B:$G,161,FALSE)</f>
        <v xml:space="preserve">Ekstern vask ifm. vinduespolering og kemikalier hertil </v>
      </c>
      <c r="C33" s="163"/>
      <c r="D33" s="163"/>
      <c r="E33" s="163"/>
      <c r="F33" s="163"/>
      <c r="G33" s="163"/>
      <c r="H33" s="133"/>
      <c r="I33" s="100"/>
      <c r="J33" s="100"/>
      <c r="K33" s="133"/>
      <c r="L33" s="133"/>
      <c r="M33" s="133"/>
      <c r="N33" s="133"/>
      <c r="O33" s="133"/>
      <c r="P33" s="82"/>
    </row>
    <row r="34" spans="1:71" x14ac:dyDescent="0.2">
      <c r="A34" s="133"/>
      <c r="B34" s="142" t="str">
        <f>+HLOOKUP($G$2,Language!$B:$G,158,FALSE)&amp;":"</f>
        <v>Eksterne vaskerier:</v>
      </c>
      <c r="C34" s="163"/>
      <c r="D34" s="163"/>
      <c r="E34" s="163"/>
      <c r="F34" s="163"/>
      <c r="G34" s="163"/>
      <c r="H34" s="133"/>
      <c r="I34" s="100"/>
      <c r="J34" s="100"/>
      <c r="K34" s="133"/>
      <c r="L34" s="133"/>
      <c r="M34" s="133"/>
      <c r="N34" s="133"/>
      <c r="O34" s="133"/>
      <c r="P34" s="82"/>
    </row>
    <row r="35" spans="1:71" ht="51" x14ac:dyDescent="0.2">
      <c r="A35" s="133"/>
      <c r="B35" s="149" t="str">
        <f>+HLOOKUP($G$2,Language!$B:$G,97,FALSE)</f>
        <v>Virksomhedsnavn</v>
      </c>
      <c r="C35" s="149" t="str">
        <f>+HLOOKUP($G$2,Language!$B:$G,98,FALSE)</f>
        <v>Registreringsnummer (CVR-nummer)</v>
      </c>
      <c r="D35" s="149" t="str">
        <f>+HLOOKUP($G$2,Language!$B:$G,99,FALSE)</f>
        <v>Kontaktperson</v>
      </c>
      <c r="E35" s="149" t="str">
        <f>+HLOOKUP($G$2,Language!$B:$G,100,FALSE)</f>
        <v>E-mail</v>
      </c>
      <c r="F35" s="149" t="str">
        <f>+HLOOKUP($G$2,Language!$B:$G,156,FALSE)</f>
        <v>Vasket mængde for perioden (kg)</v>
      </c>
      <c r="G35" s="149" t="str">
        <f>+HLOOKUP($G$2,Language!$B:$G,157,FALSE)</f>
        <v>Licensnummer, hvis Svanemærket vaskeri (lad stå tom, hvis ikke)</v>
      </c>
      <c r="H35" s="164" t="str">
        <f>+HLOOKUP($G$2,Language!$B:$G,159,FALSE)</f>
        <v>Beregnet forbrug (skabelonværdi), hvis ingen forbrugsdata (liter)</v>
      </c>
      <c r="I35" s="100"/>
      <c r="J35" s="100"/>
      <c r="K35" s="133"/>
      <c r="L35" s="133"/>
      <c r="M35" s="133"/>
      <c r="N35" s="133"/>
      <c r="O35" s="133"/>
      <c r="P35" s="82"/>
    </row>
    <row r="36" spans="1:71" collapsed="1" x14ac:dyDescent="0.2">
      <c r="A36" s="1"/>
      <c r="B36" s="50"/>
      <c r="C36" s="9"/>
      <c r="D36" s="9"/>
      <c r="E36" s="9"/>
      <c r="F36" s="51"/>
      <c r="G36" s="9"/>
      <c r="H36" s="179" t="str">
        <f>+IF(F36="","",F36*18/1000)</f>
        <v/>
      </c>
      <c r="I36" s="100"/>
      <c r="J36" s="100"/>
      <c r="K36" s="133"/>
      <c r="L36" s="133"/>
      <c r="M36" s="133"/>
      <c r="N36" s="133"/>
      <c r="O36" s="133"/>
      <c r="P36" s="82"/>
    </row>
    <row r="37" spans="1:71" hidden="1" outlineLevel="1" x14ac:dyDescent="0.2">
      <c r="A37" s="1"/>
      <c r="B37" s="50"/>
      <c r="C37" s="9"/>
      <c r="D37" s="9"/>
      <c r="E37" s="9"/>
      <c r="F37" s="51"/>
      <c r="G37" s="9"/>
      <c r="H37" s="179" t="str">
        <f>+IF(F37="","",F37*18/1000)</f>
        <v/>
      </c>
      <c r="I37" s="100"/>
      <c r="J37" s="100"/>
      <c r="K37" s="133"/>
      <c r="L37" s="133"/>
      <c r="M37" s="133"/>
      <c r="N37" s="133"/>
      <c r="O37" s="133"/>
      <c r="P37" s="82"/>
    </row>
    <row r="38" spans="1:71" hidden="1" outlineLevel="1" x14ac:dyDescent="0.2">
      <c r="A38" s="1"/>
      <c r="B38" s="50"/>
      <c r="C38" s="9"/>
      <c r="D38" s="9"/>
      <c r="E38" s="9"/>
      <c r="F38" s="51"/>
      <c r="G38" s="9"/>
      <c r="H38" s="179" t="str">
        <f>+IF(F38="","",F38*18/1000)</f>
        <v/>
      </c>
      <c r="I38" s="100"/>
      <c r="J38" s="100"/>
      <c r="K38" s="133"/>
      <c r="L38" s="133"/>
      <c r="M38" s="133"/>
      <c r="N38" s="133"/>
      <c r="O38" s="133"/>
      <c r="P38" s="82"/>
    </row>
    <row r="39" spans="1:71" hidden="1" outlineLevel="1" x14ac:dyDescent="0.2">
      <c r="A39" s="1"/>
      <c r="B39" s="50"/>
      <c r="C39" s="9"/>
      <c r="D39" s="9"/>
      <c r="E39" s="9"/>
      <c r="F39" s="51"/>
      <c r="G39" s="9"/>
      <c r="H39" s="179" t="str">
        <f>+IF(F39="","",F39*18/1000)</f>
        <v/>
      </c>
      <c r="I39" s="100"/>
      <c r="J39" s="100"/>
      <c r="K39" s="133"/>
      <c r="L39" s="133"/>
      <c r="M39" s="133"/>
      <c r="N39" s="133"/>
      <c r="O39" s="133"/>
      <c r="P39" s="82"/>
    </row>
    <row r="40" spans="1:71" hidden="1" outlineLevel="1" x14ac:dyDescent="0.2">
      <c r="A40" s="1"/>
      <c r="B40" s="50"/>
      <c r="C40" s="9"/>
      <c r="D40" s="9"/>
      <c r="E40" s="9"/>
      <c r="F40" s="51"/>
      <c r="G40" s="9"/>
      <c r="H40" s="179" t="str">
        <f>+IF(F40="","",F40*18/1000)</f>
        <v/>
      </c>
      <c r="I40" s="100"/>
      <c r="J40" s="100"/>
      <c r="K40" s="133"/>
      <c r="L40" s="133"/>
      <c r="M40" s="133"/>
      <c r="N40" s="133"/>
      <c r="O40" s="133"/>
      <c r="P40" s="82"/>
    </row>
    <row r="41" spans="1:71" x14ac:dyDescent="0.2">
      <c r="A41" s="133"/>
      <c r="B41" s="166"/>
      <c r="C41" s="163"/>
      <c r="D41" s="163"/>
      <c r="E41" s="163"/>
      <c r="F41" s="163"/>
      <c r="G41" s="163"/>
      <c r="H41" s="133"/>
      <c r="I41" s="100"/>
      <c r="J41" s="100"/>
      <c r="K41" s="133"/>
      <c r="L41" s="133"/>
      <c r="M41" s="133"/>
      <c r="N41" s="133"/>
      <c r="O41" s="133"/>
      <c r="P41" s="82"/>
    </row>
    <row r="42" spans="1:71" x14ac:dyDescent="0.2">
      <c r="A42" s="133"/>
      <c r="B42" s="142" t="str">
        <f>+HLOOKUP($G$2,Language!$B:$G,160,FALSE)&amp;":"</f>
        <v>Kemikalier til brug ved eksternt vaskeri (udfyldes kun hvis vaskeri ikke er Svanemærket):</v>
      </c>
      <c r="C42" s="163"/>
      <c r="D42" s="163"/>
      <c r="E42" s="163"/>
      <c r="F42" s="163"/>
      <c r="G42" s="163"/>
      <c r="H42" s="133"/>
      <c r="I42" s="100"/>
      <c r="J42" s="100"/>
      <c r="K42" s="133"/>
      <c r="L42" s="133"/>
      <c r="M42" s="133"/>
      <c r="N42" s="133"/>
      <c r="O42" s="133"/>
      <c r="P42" s="82"/>
    </row>
    <row r="43" spans="1:71" ht="63.75" x14ac:dyDescent="0.2">
      <c r="A43" s="133"/>
      <c r="B43" s="149" t="str">
        <f>+HLOOKUP($G$2,Language!$B:$G,12,FALSE)</f>
        <v>Kemikalieleverandør</v>
      </c>
      <c r="C43" s="149" t="str">
        <f>+HLOOKUP($G$2,Language!$B:$G,13,FALSE)</f>
        <v>Handelsnavn (produkt som anvendes fremadrettet)</v>
      </c>
      <c r="D43" s="149" t="str">
        <f>+HLOOKUP($G$2,Language!$B:$G,14,FALSE)</f>
        <v>Evt. erstatning for …</v>
      </c>
      <c r="E43" s="149" t="str">
        <f>+HLOOKUP($G$2,Language!$B:$G,15,FALSE)</f>
        <v>Funktion (fritekst)</v>
      </c>
      <c r="F43" s="149" t="str">
        <f>+HLOOKUP($G$2,Language!$B:$G,237,FALSE)</f>
        <v>Produkttype</v>
      </c>
      <c r="G43" s="149" t="str">
        <f>+HLOOKUP($G$2,Language!$B:$G,16,FALSE)</f>
        <v>Indsæt link til sikkerhedsdatablad (hvis ikke miljømærket)</v>
      </c>
      <c r="H43" s="149" t="str">
        <f>+HLOOKUP($G$2,Language!$B:$G,17,FALSE)</f>
        <v>Evt. link til erklæring fra kemikalieleverandør (hvis ikke miljømærket)</v>
      </c>
      <c r="I43" s="152" t="str">
        <f>+HLOOKUP($G$2,Language!$B:$G,155,FALSE)</f>
        <v>Anvendt mængde for perioden (liter) - hvis ukendt, angiv da skabelonværdien</v>
      </c>
      <c r="J43" s="152" t="str">
        <f>+HLOOKUP($G$2,Language!$B:$G,30,FALSE)</f>
        <v>Licensnummer, hvis miljømærket (feltet skal være tomt hvis ikke)</v>
      </c>
      <c r="K43" s="152" t="str">
        <f>+HLOOKUP($G$2,Language!$B:$G,222,FALSE)</f>
        <v>Angiv, om produkter er et sprayprodukt</v>
      </c>
      <c r="L43" s="153" t="str">
        <f>+HLOOKUP($G$2,Language!$B:$G,19,FALSE)</f>
        <v>SDS</v>
      </c>
      <c r="M43" s="153" t="str">
        <f>+HLOOKUP($G$2,Language!$B:$G,22,FALSE)</f>
        <v>Bilag 4</v>
      </c>
      <c r="N43" s="153" t="str">
        <f>+HLOOKUP($G$2,Language!$B:$G,20,FALSE)</f>
        <v>Kontrol af miljømærkning (sæt "x")</v>
      </c>
      <c r="O43" s="153" t="str">
        <f>+HLOOKUP($G$2,Language!$B:$G,21,FALSE)</f>
        <v>Note</v>
      </c>
      <c r="P43" s="153" t="str">
        <f>+HLOOKUP($G$2,Language!$B:$G,31,FALSE)</f>
        <v>Internt referencenummer</v>
      </c>
      <c r="Q43" s="82"/>
      <c r="U43" s="82"/>
      <c r="BS43" s="1"/>
    </row>
    <row r="44" spans="1:71" x14ac:dyDescent="0.2">
      <c r="A44" s="1"/>
      <c r="B44" s="9"/>
      <c r="C44" s="9"/>
      <c r="D44" s="9"/>
      <c r="E44" s="9"/>
      <c r="F44" s="9"/>
      <c r="G44" s="9"/>
      <c r="H44" s="9"/>
      <c r="I44" s="9"/>
      <c r="J44" s="29"/>
      <c r="K44" s="29"/>
      <c r="L44" s="49"/>
      <c r="M44" s="49"/>
      <c r="N44" s="49"/>
      <c r="O44" s="49"/>
      <c r="P44" s="49"/>
      <c r="Q44" s="82"/>
      <c r="R44" s="82">
        <f>IF(OR(F44="",F44=Opslag!$E$7,F44=Opslag!$E$6,F44=Opslag!$E$5,F44=Opslag!$E$4,F44=Opslag!$E$3),0,1)</f>
        <v>0</v>
      </c>
      <c r="S44" s="82">
        <f>IF(J44&lt;&gt;"",1,0)</f>
        <v>0</v>
      </c>
      <c r="T44" s="82">
        <f>IF(F44=Opslag!$E$2,'Chemicals O3-10, P1-2 Windows'!I44*5,'Chemicals O3-10, P1-2 Windows'!I44)</f>
        <v>0</v>
      </c>
      <c r="U44" s="82">
        <f t="shared" ref="U44:U55" si="2">IF(N44="X",1,0)</f>
        <v>0</v>
      </c>
      <c r="BS44" s="1"/>
    </row>
    <row r="45" spans="1:71" x14ac:dyDescent="0.2">
      <c r="A45" s="1"/>
      <c r="B45" s="9"/>
      <c r="C45" s="9"/>
      <c r="D45" s="9"/>
      <c r="E45" s="9"/>
      <c r="F45" s="9"/>
      <c r="G45" s="9"/>
      <c r="H45" s="9"/>
      <c r="I45" s="9"/>
      <c r="J45" s="29"/>
      <c r="K45" s="29"/>
      <c r="L45" s="49"/>
      <c r="M45" s="49"/>
      <c r="N45" s="49"/>
      <c r="O45" s="49"/>
      <c r="P45" s="49"/>
      <c r="Q45" s="82"/>
      <c r="R45" s="82">
        <f>IF(OR(F45="",F45=Opslag!$E$7,F45=Opslag!$E$6,F45=Opslag!$E$5,F45=Opslag!$E$4,F45=Opslag!$E$3),0,1)</f>
        <v>0</v>
      </c>
      <c r="S45" s="82">
        <f t="shared" ref="S45:S55" si="3">IF(J45&lt;&gt;"",1,0)</f>
        <v>0</v>
      </c>
      <c r="T45" s="82">
        <f>IF(F45=Opslag!$E$2,'Chemicals O3-10, P1-2 Windows'!I45*5,'Chemicals O3-10, P1-2 Windows'!I45)</f>
        <v>0</v>
      </c>
      <c r="U45" s="82">
        <f t="shared" si="2"/>
        <v>0</v>
      </c>
      <c r="BS45" s="1"/>
    </row>
    <row r="46" spans="1:71" collapsed="1" x14ac:dyDescent="0.2">
      <c r="A46" s="1"/>
      <c r="B46" s="9"/>
      <c r="C46" s="9"/>
      <c r="D46" s="9"/>
      <c r="E46" s="9"/>
      <c r="F46" s="9"/>
      <c r="G46" s="9"/>
      <c r="H46" s="9"/>
      <c r="I46" s="9"/>
      <c r="J46" s="29"/>
      <c r="K46" s="29"/>
      <c r="L46" s="49"/>
      <c r="M46" s="49"/>
      <c r="N46" s="49"/>
      <c r="O46" s="49"/>
      <c r="P46" s="49"/>
      <c r="Q46" s="82"/>
      <c r="R46" s="82">
        <f>IF(OR(F46="",F46=Opslag!$E$7,F46=Opslag!$E$6,F46=Opslag!$E$5,F46=Opslag!$E$4,F46=Opslag!$E$3),0,1)</f>
        <v>0</v>
      </c>
      <c r="S46" s="82">
        <f t="shared" si="3"/>
        <v>0</v>
      </c>
      <c r="T46" s="82">
        <f>IF(F46=Opslag!$E$2,'Chemicals O3-10, P1-2 Windows'!I46*5,'Chemicals O3-10, P1-2 Windows'!I46)</f>
        <v>0</v>
      </c>
      <c r="U46" s="82">
        <f t="shared" si="2"/>
        <v>0</v>
      </c>
      <c r="BS46" s="1"/>
    </row>
    <row r="47" spans="1:71" hidden="1" outlineLevel="1" x14ac:dyDescent="0.2">
      <c r="A47" s="1"/>
      <c r="B47" s="9"/>
      <c r="C47" s="9"/>
      <c r="D47" s="9"/>
      <c r="E47" s="9"/>
      <c r="F47" s="9"/>
      <c r="G47" s="9"/>
      <c r="H47" s="9"/>
      <c r="I47" s="9"/>
      <c r="J47" s="29"/>
      <c r="K47" s="29"/>
      <c r="L47" s="49"/>
      <c r="M47" s="49"/>
      <c r="N47" s="49"/>
      <c r="O47" s="49"/>
      <c r="P47" s="49"/>
      <c r="Q47" s="82"/>
      <c r="R47" s="82">
        <f>IF(OR(F47="",F47=Opslag!$E$7,F47=Opslag!$E$6,F47=Opslag!$E$5,F47=Opslag!$E$4,F47=Opslag!$E$3),0,1)</f>
        <v>0</v>
      </c>
      <c r="S47" s="82">
        <f t="shared" si="3"/>
        <v>0</v>
      </c>
      <c r="T47" s="82">
        <f>IF(F47=Opslag!$E$2,'Chemicals O3-10, P1-2 Windows'!I47*5,'Chemicals O3-10, P1-2 Windows'!I47)</f>
        <v>0</v>
      </c>
      <c r="U47" s="82">
        <f t="shared" si="2"/>
        <v>0</v>
      </c>
      <c r="BS47" s="1"/>
    </row>
    <row r="48" spans="1:71" hidden="1" outlineLevel="1" x14ac:dyDescent="0.2">
      <c r="A48" s="1"/>
      <c r="B48" s="9"/>
      <c r="C48" s="9"/>
      <c r="D48" s="9"/>
      <c r="E48" s="9"/>
      <c r="F48" s="9"/>
      <c r="G48" s="9"/>
      <c r="H48" s="9"/>
      <c r="I48" s="9"/>
      <c r="J48" s="29"/>
      <c r="K48" s="29"/>
      <c r="L48" s="49"/>
      <c r="M48" s="49"/>
      <c r="N48" s="49"/>
      <c r="O48" s="49"/>
      <c r="P48" s="49"/>
      <c r="Q48" s="82"/>
      <c r="R48" s="82">
        <f>IF(OR(F48="",F48=Opslag!$E$7,F48=Opslag!$E$6,F48=Opslag!$E$5,F48=Opslag!$E$4,F48=Opslag!$E$3),0,1)</f>
        <v>0</v>
      </c>
      <c r="S48" s="82">
        <f t="shared" si="3"/>
        <v>0</v>
      </c>
      <c r="T48" s="82">
        <f>IF(F48=Opslag!$E$2,'Chemicals O3-10, P1-2 Windows'!I48*5,'Chemicals O3-10, P1-2 Windows'!I48)</f>
        <v>0</v>
      </c>
      <c r="U48" s="82">
        <f t="shared" si="2"/>
        <v>0</v>
      </c>
      <c r="BS48" s="1"/>
    </row>
    <row r="49" spans="1:71" hidden="1" outlineLevel="1" x14ac:dyDescent="0.2">
      <c r="A49" s="1"/>
      <c r="B49" s="9"/>
      <c r="C49" s="9"/>
      <c r="D49" s="9"/>
      <c r="E49" s="9"/>
      <c r="F49" s="9"/>
      <c r="G49" s="9"/>
      <c r="H49" s="9"/>
      <c r="I49" s="9"/>
      <c r="J49" s="29"/>
      <c r="K49" s="29"/>
      <c r="L49" s="49"/>
      <c r="M49" s="49"/>
      <c r="N49" s="49"/>
      <c r="O49" s="49"/>
      <c r="P49" s="49"/>
      <c r="Q49" s="82"/>
      <c r="R49" s="82">
        <f>IF(OR(F49="",F49=Opslag!$E$7,F49=Opslag!$E$6,F49=Opslag!$E$5,F49=Opslag!$E$4,F49=Opslag!$E$3),0,1)</f>
        <v>0</v>
      </c>
      <c r="S49" s="82">
        <f t="shared" si="3"/>
        <v>0</v>
      </c>
      <c r="T49" s="82">
        <f>IF(F49=Opslag!$E$2,'Chemicals O3-10, P1-2 Windows'!I49*5,'Chemicals O3-10, P1-2 Windows'!I49)</f>
        <v>0</v>
      </c>
      <c r="U49" s="82">
        <f t="shared" si="2"/>
        <v>0</v>
      </c>
      <c r="BS49" s="1"/>
    </row>
    <row r="50" spans="1:71" hidden="1" outlineLevel="1" x14ac:dyDescent="0.2">
      <c r="A50" s="1"/>
      <c r="B50" s="9"/>
      <c r="C50" s="9"/>
      <c r="D50" s="9"/>
      <c r="E50" s="9"/>
      <c r="F50" s="9"/>
      <c r="G50" s="9"/>
      <c r="H50" s="9"/>
      <c r="I50" s="9"/>
      <c r="J50" s="29"/>
      <c r="K50" s="29"/>
      <c r="L50" s="49"/>
      <c r="M50" s="49"/>
      <c r="N50" s="49"/>
      <c r="O50" s="49"/>
      <c r="P50" s="49"/>
      <c r="Q50" s="82"/>
      <c r="R50" s="82">
        <f>IF(OR(F50="",F50=Opslag!$E$7,F50=Opslag!$E$6,F50=Opslag!$E$5,F50=Opslag!$E$4,F50=Opslag!$E$3),0,1)</f>
        <v>0</v>
      </c>
      <c r="S50" s="82">
        <f t="shared" si="3"/>
        <v>0</v>
      </c>
      <c r="T50" s="82">
        <f>IF(F50=Opslag!$E$2,'Chemicals O3-10, P1-2 Windows'!I50*5,'Chemicals O3-10, P1-2 Windows'!I50)</f>
        <v>0</v>
      </c>
      <c r="U50" s="82">
        <f t="shared" si="2"/>
        <v>0</v>
      </c>
      <c r="BS50" s="1"/>
    </row>
    <row r="51" spans="1:71" hidden="1" outlineLevel="1" x14ac:dyDescent="0.2">
      <c r="A51" s="1"/>
      <c r="B51" s="9"/>
      <c r="C51" s="9"/>
      <c r="D51" s="9"/>
      <c r="E51" s="9"/>
      <c r="F51" s="9"/>
      <c r="G51" s="9"/>
      <c r="H51" s="9"/>
      <c r="I51" s="9"/>
      <c r="J51" s="29"/>
      <c r="K51" s="29"/>
      <c r="L51" s="49"/>
      <c r="M51" s="49"/>
      <c r="N51" s="49"/>
      <c r="O51" s="49"/>
      <c r="P51" s="49"/>
      <c r="Q51" s="82"/>
      <c r="R51" s="82">
        <f>IF(OR(F51="",F51=Opslag!$E$7,F51=Opslag!$E$6,F51=Opslag!$E$5,F51=Opslag!$E$4,F51=Opslag!$E$3),0,1)</f>
        <v>0</v>
      </c>
      <c r="S51" s="82">
        <f t="shared" si="3"/>
        <v>0</v>
      </c>
      <c r="T51" s="82">
        <f>IF(F51=Opslag!$E$2,'Chemicals O3-10, P1-2 Windows'!I51*5,'Chemicals O3-10, P1-2 Windows'!I51)</f>
        <v>0</v>
      </c>
      <c r="U51" s="82">
        <f t="shared" si="2"/>
        <v>0</v>
      </c>
      <c r="BS51" s="1"/>
    </row>
    <row r="52" spans="1:71" hidden="1" outlineLevel="1" x14ac:dyDescent="0.2">
      <c r="A52" s="1"/>
      <c r="B52" s="9"/>
      <c r="C52" s="9"/>
      <c r="D52" s="9"/>
      <c r="E52" s="9"/>
      <c r="F52" s="9"/>
      <c r="G52" s="9"/>
      <c r="H52" s="9"/>
      <c r="I52" s="9"/>
      <c r="J52" s="29"/>
      <c r="K52" s="29"/>
      <c r="L52" s="49"/>
      <c r="M52" s="49"/>
      <c r="N52" s="49"/>
      <c r="O52" s="49"/>
      <c r="P52" s="49"/>
      <c r="Q52" s="82"/>
      <c r="R52" s="82">
        <f>IF(OR(F52="",F52=Opslag!$E$7,F52=Opslag!$E$6,F52=Opslag!$E$5,F52=Opslag!$E$4,F52=Opslag!$E$3),0,1)</f>
        <v>0</v>
      </c>
      <c r="S52" s="82">
        <f t="shared" si="3"/>
        <v>0</v>
      </c>
      <c r="T52" s="82">
        <f>IF(F52=Opslag!$E$2,'Chemicals O3-10, P1-2 Windows'!I52*5,'Chemicals O3-10, P1-2 Windows'!I52)</f>
        <v>0</v>
      </c>
      <c r="U52" s="82">
        <f t="shared" si="2"/>
        <v>0</v>
      </c>
      <c r="BS52" s="1"/>
    </row>
    <row r="53" spans="1:71" hidden="1" outlineLevel="1" x14ac:dyDescent="0.2">
      <c r="A53" s="1"/>
      <c r="B53" s="9"/>
      <c r="C53" s="9"/>
      <c r="D53" s="9"/>
      <c r="E53" s="9"/>
      <c r="F53" s="9"/>
      <c r="G53" s="9"/>
      <c r="H53" s="9"/>
      <c r="I53" s="9"/>
      <c r="J53" s="29"/>
      <c r="K53" s="29"/>
      <c r="L53" s="49"/>
      <c r="M53" s="49"/>
      <c r="N53" s="49"/>
      <c r="O53" s="49"/>
      <c r="P53" s="49"/>
      <c r="Q53" s="82"/>
      <c r="R53" s="82">
        <f>IF(OR(F53="",F53=Opslag!$E$7,F53=Opslag!$E$6,F53=Opslag!$E$5,F53=Opslag!$E$4,F53=Opslag!$E$3),0,1)</f>
        <v>0</v>
      </c>
      <c r="S53" s="82">
        <f t="shared" si="3"/>
        <v>0</v>
      </c>
      <c r="T53" s="82">
        <f>IF(F53=Opslag!$E$2,'Chemicals O3-10, P1-2 Windows'!I53*5,'Chemicals O3-10, P1-2 Windows'!I53)</f>
        <v>0</v>
      </c>
      <c r="U53" s="82">
        <f t="shared" si="2"/>
        <v>0</v>
      </c>
      <c r="BS53" s="1"/>
    </row>
    <row r="54" spans="1:71" hidden="1" outlineLevel="1" x14ac:dyDescent="0.2">
      <c r="A54" s="1"/>
      <c r="B54" s="9"/>
      <c r="C54" s="9"/>
      <c r="D54" s="9"/>
      <c r="E54" s="9"/>
      <c r="F54" s="9"/>
      <c r="G54" s="9"/>
      <c r="H54" s="9"/>
      <c r="I54" s="9"/>
      <c r="J54" s="29"/>
      <c r="K54" s="29"/>
      <c r="L54" s="49"/>
      <c r="M54" s="49"/>
      <c r="N54" s="49"/>
      <c r="O54" s="49"/>
      <c r="P54" s="49"/>
      <c r="Q54" s="82"/>
      <c r="R54" s="82">
        <f>IF(OR(F54="",F54=Opslag!$E$7,F54=Opslag!$E$6,F54=Opslag!$E$5,F54=Opslag!$E$4,F54=Opslag!$E$3),0,1)</f>
        <v>0</v>
      </c>
      <c r="S54" s="82">
        <f t="shared" si="3"/>
        <v>0</v>
      </c>
      <c r="T54" s="82">
        <f>IF(F54=Opslag!$E$2,'Chemicals O3-10, P1-2 Windows'!I54*5,'Chemicals O3-10, P1-2 Windows'!I54)</f>
        <v>0</v>
      </c>
      <c r="U54" s="82">
        <f t="shared" si="2"/>
        <v>0</v>
      </c>
      <c r="BS54" s="1"/>
    </row>
    <row r="55" spans="1:71" hidden="1" outlineLevel="1" x14ac:dyDescent="0.2">
      <c r="A55" s="1"/>
      <c r="B55" s="9"/>
      <c r="C55" s="9"/>
      <c r="D55" s="9"/>
      <c r="E55" s="9"/>
      <c r="F55" s="9"/>
      <c r="G55" s="9"/>
      <c r="H55" s="9"/>
      <c r="I55" s="9"/>
      <c r="J55" s="29"/>
      <c r="K55" s="29"/>
      <c r="L55" s="49"/>
      <c r="M55" s="49"/>
      <c r="N55" s="49"/>
      <c r="O55" s="49"/>
      <c r="P55" s="49"/>
      <c r="Q55" s="82"/>
      <c r="R55" s="82">
        <f>IF(OR(F55="",F55=Opslag!$E$7,F55=Opslag!$E$6,F55=Opslag!$E$5,F55=Opslag!$E$4,F55=Opslag!$E$3),0,1)</f>
        <v>0</v>
      </c>
      <c r="S55" s="82">
        <f t="shared" si="3"/>
        <v>0</v>
      </c>
      <c r="T55" s="82">
        <f>IF(F55=Opslag!$E$2,'Chemicals O3-10, P1-2 Windows'!I55*5,'Chemicals O3-10, P1-2 Windows'!I55)</f>
        <v>0</v>
      </c>
      <c r="U55" s="82">
        <f t="shared" si="2"/>
        <v>0</v>
      </c>
      <c r="BS55" s="1"/>
    </row>
    <row r="56" spans="1:71" x14ac:dyDescent="0.2">
      <c r="A56" s="133"/>
      <c r="B56" s="163"/>
      <c r="C56" s="163"/>
      <c r="D56" s="163"/>
      <c r="E56" s="163"/>
      <c r="F56" s="163"/>
      <c r="G56" s="163"/>
      <c r="H56" s="163"/>
      <c r="I56" s="133"/>
      <c r="J56" s="100"/>
      <c r="K56" s="100"/>
      <c r="L56" s="133"/>
      <c r="M56" s="133"/>
      <c r="N56" s="133"/>
      <c r="O56" s="133"/>
      <c r="P56" s="1"/>
      <c r="Q56" s="82"/>
      <c r="U56" s="82"/>
      <c r="BS56" s="1"/>
    </row>
    <row r="57" spans="1:71" x14ac:dyDescent="0.2">
      <c r="A57" s="133"/>
      <c r="B57" s="239" t="str">
        <f>+HLOOKUP($G$2,Language!$B:$G,234,FALSE)</f>
        <v>Hvis de angivne kemikalier er i pulverform, angiv da mængden i kg. Hvis de er flydende, angives mængden i liter. Beregningsarket tager selv højde for konverteringen i beregningen.</v>
      </c>
      <c r="C57" s="163"/>
      <c r="D57" s="163"/>
      <c r="E57" s="163"/>
      <c r="F57" s="163"/>
      <c r="G57" s="163"/>
      <c r="H57" s="133"/>
      <c r="I57" s="100"/>
      <c r="J57" s="100"/>
      <c r="K57" s="133"/>
      <c r="L57" s="133"/>
      <c r="M57" s="133"/>
      <c r="N57" s="133"/>
      <c r="O57" s="1"/>
      <c r="P57" s="82"/>
    </row>
    <row r="58" spans="1:71" x14ac:dyDescent="0.2">
      <c r="A58" s="133"/>
      <c r="B58" s="163"/>
      <c r="C58" s="163"/>
      <c r="D58" s="163"/>
      <c r="E58" s="163"/>
      <c r="F58" s="163"/>
      <c r="G58" s="163"/>
      <c r="H58" s="133"/>
      <c r="I58" s="100"/>
      <c r="J58" s="100"/>
      <c r="K58" s="133"/>
      <c r="L58" s="133"/>
      <c r="M58" s="133"/>
      <c r="N58" s="133"/>
      <c r="O58" s="133"/>
      <c r="P58" s="82"/>
    </row>
    <row r="59" spans="1:71" x14ac:dyDescent="0.2">
      <c r="A59" s="133"/>
      <c r="B59" s="133"/>
      <c r="C59" s="109" t="s">
        <v>318</v>
      </c>
      <c r="D59" s="109"/>
      <c r="E59" s="133"/>
      <c r="F59" s="133"/>
      <c r="G59" s="163"/>
      <c r="H59" s="133"/>
      <c r="I59" s="100"/>
      <c r="J59" s="100"/>
      <c r="K59" s="133"/>
      <c r="L59" s="109" t="s">
        <v>318</v>
      </c>
      <c r="M59" s="109"/>
      <c r="N59" s="133"/>
      <c r="O59" s="133"/>
      <c r="P59" s="82"/>
    </row>
    <row r="60" spans="1:71" x14ac:dyDescent="0.2">
      <c r="A60" s="133"/>
      <c r="B60" s="109" t="str">
        <f>+HLOOKUP($G$2,Language!$B:$G,107,FALSE)</f>
        <v>Kemikalieforbrug, total:</v>
      </c>
      <c r="C60" s="172" t="str">
        <f>IF(+SUM($T$44:$T$55)+SUM($T$17:$T$28)+SUM($H$36:$H$40)=0,"",+SUM($T$44:$T$55)+SUM($T$17:$T$28)+SUM($H$36:$H$40))</f>
        <v/>
      </c>
      <c r="D60" s="180"/>
      <c r="E60" s="133"/>
      <c r="F60" s="282"/>
      <c r="G60" s="181"/>
      <c r="H60" s="182"/>
      <c r="I60" s="183"/>
      <c r="J60" s="183"/>
      <c r="K60" s="183"/>
      <c r="L60" s="109" t="str">
        <f>+HLOOKUP($G$2,Language!$B:$G,107,FALSE)</f>
        <v>Kemikalieforbrug, total:</v>
      </c>
      <c r="M60" s="85" t="str">
        <f>IF(+SUMIF($N$44:$N$55,"X",$I$44:$I$55)+SUMIF($N$17:$N$28,"X",$I$17:$I$28)=0,"",+SUMIF($N$44:$N$55,"X",$I$44:$I$55)+SUMIF($N$17:$N$28,"X",$I$17:$I$28))</f>
        <v/>
      </c>
      <c r="N60" s="180"/>
      <c r="O60" s="133"/>
      <c r="P60" s="182"/>
      <c r="Q60" s="83"/>
      <c r="U60" s="82"/>
      <c r="BS60" s="1"/>
    </row>
    <row r="61" spans="1:71" x14ac:dyDescent="0.2">
      <c r="A61" s="133"/>
      <c r="B61" s="109" t="str">
        <f>+HLOOKUP($G$2,Language!$B:$G,108,FALSE)</f>
        <v>Heraf internt (ekskl. gulvpolish o. lign.):</v>
      </c>
      <c r="C61" s="172" t="str">
        <f>+IF(C60="","",SUM($T$17:$T$28))</f>
        <v/>
      </c>
      <c r="D61" s="180"/>
      <c r="E61" s="109" t="str">
        <f>+HLOOKUP($G$2,Language!$B:$G,109,FALSE)</f>
        <v>%-miljømærket:</v>
      </c>
      <c r="F61" s="185" t="str">
        <f>IF($E62&lt;80%,HLOOKUP('Chemicals O3-10, P1-2 Windows'!$G$2,Language!$B:$G,Language!$A$193,FALSE),"")</f>
        <v/>
      </c>
      <c r="G61" s="181"/>
      <c r="H61" s="182"/>
      <c r="I61" s="183"/>
      <c r="J61" s="183"/>
      <c r="K61" s="183"/>
      <c r="L61" s="109" t="str">
        <f>+HLOOKUP($G$2,Language!$B:$G,108,FALSE)</f>
        <v>Heraf internt (ekskl. gulvpolish o. lign.):</v>
      </c>
      <c r="M61" s="85" t="str">
        <f>+IF(M60="","",SUM($T$17:$T$28))</f>
        <v/>
      </c>
      <c r="N61" s="180"/>
      <c r="O61" s="109" t="str">
        <f>+HLOOKUP($G$2,Language!$B:$G,109,FALSE)</f>
        <v>%-miljømærket:</v>
      </c>
      <c r="P61" s="182"/>
      <c r="Q61" s="83"/>
      <c r="U61" s="82"/>
      <c r="BS61" s="1"/>
    </row>
    <row r="62" spans="1:71" ht="25.5" x14ac:dyDescent="0.2">
      <c r="A62" s="133"/>
      <c r="B62" s="280" t="str">
        <f>+HLOOKUP($G$2,Language!$B:$G,204,FALSE)</f>
        <v>Miljømærket andel af internt forbrug ekskl. gulvpolish o. lign.:</v>
      </c>
      <c r="C62" s="174" t="str">
        <f>+IF(C60="","",+SUMPRODUCT($T$17:$T$28,$S$17:$S$28,$R$17:$R$28))</f>
        <v/>
      </c>
      <c r="D62" s="270"/>
      <c r="E62" s="184" t="str">
        <f>IFERROR(+C62/C61,"")</f>
        <v/>
      </c>
      <c r="F62" s="185"/>
      <c r="G62" s="181"/>
      <c r="H62" s="182"/>
      <c r="I62" s="183"/>
      <c r="J62" s="183"/>
      <c r="K62" s="183"/>
      <c r="L62" s="263" t="str">
        <f>+HLOOKUP($G$2,Language!$B:$G,204,FALSE)</f>
        <v>Miljømærket andel af internt forbrug ekskl. gulvpolish o. lign.:</v>
      </c>
      <c r="M62" s="85" t="str">
        <f>+IF(M60="","",+SUMPRODUCT($T$17:$T$28,$U$17:$U$28))</f>
        <v/>
      </c>
      <c r="N62" s="270"/>
      <c r="O62" s="91" t="str">
        <f>IFERROR(+M62/M61,"")</f>
        <v/>
      </c>
      <c r="P62" s="182"/>
      <c r="Q62" s="83"/>
      <c r="U62" s="82"/>
      <c r="BS62" s="1"/>
    </row>
    <row r="63" spans="1:71" ht="15.75" x14ac:dyDescent="0.25">
      <c r="A63" s="133"/>
      <c r="B63" s="186"/>
      <c r="C63" s="187"/>
      <c r="D63" s="187"/>
      <c r="E63" s="168" t="str">
        <f>IF(SUM(R44:R55)+SUM('Chemicals O3-10, P1-2 Windows'!$R$17:$R$28)&gt;0,HLOOKUP('Chemicals O3-10, P1-2 Windows'!$G$2,Language!$B:$G,Language!$A$192,FALSE),"")</f>
        <v/>
      </c>
      <c r="F63" s="181"/>
      <c r="G63" s="181"/>
      <c r="H63" s="182"/>
      <c r="I63" s="183"/>
      <c r="J63" s="183"/>
      <c r="K63" s="186"/>
      <c r="L63" s="187"/>
      <c r="M63" s="187"/>
      <c r="N63" s="168" t="str">
        <f>IF(SUM(AA44:AA55)+SUM('Chemicals O3-10, P1-2 Windows'!$R$17:$R$28)&gt;0,HLOOKUP('Chemicals O3-10, P1-2 Windows'!$G$2,Language!$B:$G,Language!$A$192,FALSE),"")</f>
        <v/>
      </c>
      <c r="O63" s="182"/>
      <c r="P63" s="83"/>
    </row>
    <row r="64" spans="1:71" ht="15.75" hidden="1" x14ac:dyDescent="0.25">
      <c r="A64" s="133"/>
      <c r="B64" s="186"/>
      <c r="C64" s="181"/>
      <c r="D64" s="181"/>
      <c r="E64" s="181"/>
      <c r="F64" s="181"/>
      <c r="G64" s="181"/>
      <c r="H64" s="182"/>
      <c r="I64" s="183"/>
      <c r="J64" s="183"/>
      <c r="K64" s="37"/>
      <c r="L64" s="182"/>
      <c r="M64" s="182"/>
      <c r="N64" s="182"/>
      <c r="O64" s="182"/>
      <c r="P64" s="83"/>
    </row>
    <row r="65" spans="1:71" hidden="1" x14ac:dyDescent="0.2">
      <c r="A65" s="133"/>
      <c r="B65" s="188"/>
      <c r="C65" s="188"/>
      <c r="D65" s="188"/>
      <c r="E65" s="188"/>
      <c r="F65" s="188"/>
      <c r="G65" s="188"/>
      <c r="H65" s="189"/>
      <c r="I65" s="189"/>
      <c r="J65" s="189"/>
      <c r="K65" s="38"/>
      <c r="L65" s="194"/>
      <c r="M65" s="194"/>
      <c r="N65" s="194"/>
      <c r="O65" s="194"/>
      <c r="P65" s="83"/>
    </row>
    <row r="66" spans="1:71" hidden="1" x14ac:dyDescent="0.2">
      <c r="A66" s="133"/>
      <c r="B66" s="190"/>
      <c r="C66" s="190"/>
      <c r="D66" s="190"/>
      <c r="E66" s="190"/>
      <c r="F66" s="190"/>
      <c r="G66" s="190"/>
      <c r="H66" s="190"/>
      <c r="I66" s="191"/>
      <c r="J66" s="191"/>
      <c r="K66" s="37"/>
      <c r="L66" s="182"/>
      <c r="M66" s="182"/>
      <c r="N66" s="182"/>
      <c r="O66" s="182"/>
      <c r="P66" s="83"/>
    </row>
    <row r="67" spans="1:71" hidden="1" x14ac:dyDescent="0.2">
      <c r="A67" s="133"/>
      <c r="B67" s="190"/>
      <c r="C67" s="190"/>
      <c r="D67" s="190"/>
      <c r="E67" s="190"/>
      <c r="F67" s="190"/>
      <c r="G67" s="190"/>
      <c r="H67" s="190"/>
      <c r="I67" s="191"/>
      <c r="J67" s="191"/>
      <c r="K67" s="37"/>
      <c r="L67" s="182"/>
      <c r="M67" s="182"/>
      <c r="N67" s="182"/>
      <c r="O67" s="182"/>
      <c r="P67" s="83"/>
    </row>
    <row r="68" spans="1:71" s="278" customFormat="1" hidden="1" x14ac:dyDescent="0.2">
      <c r="A68" s="133"/>
      <c r="B68" s="190"/>
      <c r="C68" s="190"/>
      <c r="D68" s="190"/>
      <c r="E68" s="190"/>
      <c r="F68" s="190"/>
      <c r="G68" s="190"/>
      <c r="H68" s="190"/>
      <c r="I68" s="191"/>
      <c r="J68" s="191"/>
      <c r="K68" s="37"/>
      <c r="L68" s="182"/>
      <c r="M68" s="182"/>
      <c r="N68" s="182"/>
      <c r="O68" s="182"/>
      <c r="P68" s="83"/>
      <c r="R68" s="82"/>
      <c r="S68" s="82"/>
      <c r="T68" s="82"/>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2"/>
    </row>
    <row r="69" spans="1:71" s="278" customFormat="1" hidden="1" x14ac:dyDescent="0.2">
      <c r="A69" s="133"/>
      <c r="B69" s="190"/>
      <c r="C69" s="190"/>
      <c r="D69" s="190"/>
      <c r="E69" s="190"/>
      <c r="F69" s="190"/>
      <c r="G69" s="190"/>
      <c r="H69" s="190"/>
      <c r="I69" s="191"/>
      <c r="J69" s="191"/>
      <c r="K69" s="37"/>
      <c r="L69" s="182"/>
      <c r="M69" s="182"/>
      <c r="N69" s="182"/>
      <c r="O69" s="182"/>
      <c r="P69" s="83"/>
      <c r="R69" s="82"/>
      <c r="S69" s="82"/>
      <c r="T69" s="82"/>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2"/>
    </row>
    <row r="70" spans="1:71" s="278" customFormat="1" hidden="1" x14ac:dyDescent="0.2">
      <c r="A70" s="133"/>
      <c r="B70" s="190"/>
      <c r="C70" s="190"/>
      <c r="D70" s="190"/>
      <c r="E70" s="190"/>
      <c r="F70" s="190"/>
      <c r="G70" s="190"/>
      <c r="H70" s="190"/>
      <c r="I70" s="191"/>
      <c r="J70" s="191"/>
      <c r="K70" s="37"/>
      <c r="L70" s="182"/>
      <c r="M70" s="182"/>
      <c r="N70" s="182"/>
      <c r="O70" s="182"/>
      <c r="P70" s="83"/>
      <c r="R70" s="82"/>
      <c r="S70" s="82"/>
      <c r="T70" s="82"/>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2"/>
    </row>
    <row r="71" spans="1:71" s="278" customFormat="1" hidden="1" x14ac:dyDescent="0.2">
      <c r="A71" s="133"/>
      <c r="B71" s="190"/>
      <c r="C71" s="190"/>
      <c r="D71" s="190"/>
      <c r="E71" s="190"/>
      <c r="F71" s="190"/>
      <c r="G71" s="190"/>
      <c r="H71" s="190"/>
      <c r="I71" s="191"/>
      <c r="J71" s="191"/>
      <c r="K71" s="37"/>
      <c r="L71" s="182"/>
      <c r="M71" s="182"/>
      <c r="N71" s="182"/>
      <c r="O71" s="182"/>
      <c r="P71" s="83"/>
      <c r="R71" s="82"/>
      <c r="S71" s="82"/>
      <c r="T71" s="82"/>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2"/>
    </row>
    <row r="72" spans="1:71" s="278" customFormat="1" hidden="1" x14ac:dyDescent="0.2">
      <c r="A72" s="133"/>
      <c r="B72" s="190"/>
      <c r="C72" s="190"/>
      <c r="D72" s="190"/>
      <c r="E72" s="190"/>
      <c r="F72" s="190"/>
      <c r="G72" s="190"/>
      <c r="H72" s="190"/>
      <c r="I72" s="191"/>
      <c r="J72" s="191"/>
      <c r="K72" s="37"/>
      <c r="L72" s="182"/>
      <c r="M72" s="182"/>
      <c r="N72" s="182"/>
      <c r="O72" s="182"/>
      <c r="P72" s="83"/>
      <c r="R72" s="82"/>
      <c r="S72" s="82"/>
      <c r="T72" s="82"/>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2"/>
    </row>
    <row r="73" spans="1:71" s="278" customFormat="1" hidden="1" x14ac:dyDescent="0.2">
      <c r="A73" s="133"/>
      <c r="B73" s="190"/>
      <c r="C73" s="190"/>
      <c r="D73" s="190"/>
      <c r="E73" s="190"/>
      <c r="F73" s="190"/>
      <c r="G73" s="190"/>
      <c r="H73" s="190"/>
      <c r="I73" s="191"/>
      <c r="J73" s="191"/>
      <c r="K73" s="37"/>
      <c r="L73" s="182"/>
      <c r="M73" s="182"/>
      <c r="N73" s="182"/>
      <c r="O73" s="182"/>
      <c r="P73" s="83"/>
      <c r="R73" s="82"/>
      <c r="S73" s="82"/>
      <c r="T73" s="82"/>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2"/>
    </row>
    <row r="74" spans="1:71" s="278" customFormat="1" hidden="1" x14ac:dyDescent="0.2">
      <c r="A74" s="133"/>
      <c r="B74" s="190"/>
      <c r="C74" s="190"/>
      <c r="D74" s="190"/>
      <c r="E74" s="190"/>
      <c r="F74" s="190"/>
      <c r="G74" s="190"/>
      <c r="H74" s="190"/>
      <c r="I74" s="191"/>
      <c r="J74" s="191"/>
      <c r="K74" s="37"/>
      <c r="L74" s="182"/>
      <c r="M74" s="182"/>
      <c r="N74" s="182"/>
      <c r="O74" s="182"/>
      <c r="P74" s="83"/>
      <c r="R74" s="82"/>
      <c r="S74" s="82"/>
      <c r="T74" s="82"/>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2"/>
    </row>
    <row r="75" spans="1:71" s="278" customFormat="1" hidden="1" x14ac:dyDescent="0.2">
      <c r="A75" s="133"/>
      <c r="B75" s="190"/>
      <c r="C75" s="190"/>
      <c r="D75" s="190"/>
      <c r="E75" s="190"/>
      <c r="F75" s="190"/>
      <c r="G75" s="190"/>
      <c r="H75" s="190"/>
      <c r="I75" s="191"/>
      <c r="J75" s="191"/>
      <c r="K75" s="37"/>
      <c r="L75" s="182"/>
      <c r="M75" s="182"/>
      <c r="N75" s="182"/>
      <c r="O75" s="182"/>
      <c r="P75" s="83"/>
      <c r="R75" s="82"/>
      <c r="S75" s="82"/>
      <c r="T75" s="82"/>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2"/>
    </row>
    <row r="76" spans="1:71" s="278" customFormat="1" hidden="1" x14ac:dyDescent="0.2">
      <c r="A76" s="133"/>
      <c r="B76" s="190"/>
      <c r="C76" s="190"/>
      <c r="D76" s="190"/>
      <c r="E76" s="190"/>
      <c r="F76" s="190"/>
      <c r="G76" s="190"/>
      <c r="H76" s="190"/>
      <c r="I76" s="191"/>
      <c r="J76" s="191"/>
      <c r="K76" s="37"/>
      <c r="L76" s="182"/>
      <c r="M76" s="182"/>
      <c r="N76" s="182"/>
      <c r="O76" s="182"/>
      <c r="P76" s="83"/>
      <c r="R76" s="82"/>
      <c r="S76" s="82"/>
      <c r="T76" s="82"/>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2"/>
    </row>
    <row r="77" spans="1:71" s="278" customFormat="1" hidden="1" x14ac:dyDescent="0.2">
      <c r="A77" s="133"/>
      <c r="B77" s="190"/>
      <c r="C77" s="190"/>
      <c r="D77" s="190"/>
      <c r="E77" s="190"/>
      <c r="F77" s="190"/>
      <c r="G77" s="190"/>
      <c r="H77" s="190"/>
      <c r="I77" s="191"/>
      <c r="J77" s="191"/>
      <c r="K77" s="37"/>
      <c r="L77" s="182"/>
      <c r="M77" s="182"/>
      <c r="N77" s="182"/>
      <c r="O77" s="182"/>
      <c r="P77" s="83"/>
      <c r="R77" s="82"/>
      <c r="S77" s="82"/>
      <c r="T77" s="82"/>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2"/>
    </row>
    <row r="78" spans="1:71" s="278" customFormat="1" hidden="1" x14ac:dyDescent="0.2">
      <c r="A78" s="133"/>
      <c r="B78" s="181"/>
      <c r="C78" s="181"/>
      <c r="D78" s="181"/>
      <c r="E78" s="181"/>
      <c r="F78" s="181"/>
      <c r="G78" s="181"/>
      <c r="H78" s="182"/>
      <c r="I78" s="183"/>
      <c r="J78" s="183"/>
      <c r="K78" s="37"/>
      <c r="L78" s="182"/>
      <c r="M78" s="182"/>
      <c r="N78" s="182"/>
      <c r="O78" s="182"/>
      <c r="P78" s="83"/>
      <c r="R78" s="82"/>
      <c r="S78" s="82"/>
      <c r="T78" s="82"/>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2"/>
    </row>
    <row r="79" spans="1:71" s="278" customFormat="1" hidden="1" x14ac:dyDescent="0.2">
      <c r="A79" s="133"/>
      <c r="B79" s="181"/>
      <c r="C79" s="181"/>
      <c r="D79" s="181"/>
      <c r="E79" s="181"/>
      <c r="F79" s="181"/>
      <c r="G79" s="181"/>
      <c r="H79" s="182"/>
      <c r="I79" s="183"/>
      <c r="J79" s="183"/>
      <c r="K79" s="37"/>
      <c r="L79" s="182"/>
      <c r="M79" s="182"/>
      <c r="N79" s="182"/>
      <c r="O79" s="182"/>
      <c r="P79" s="83"/>
      <c r="R79" s="82"/>
      <c r="S79" s="82"/>
      <c r="T79" s="82"/>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2"/>
    </row>
    <row r="80" spans="1:71" s="278" customFormat="1" hidden="1" x14ac:dyDescent="0.2">
      <c r="A80" s="133"/>
      <c r="B80" s="181"/>
      <c r="C80" s="181"/>
      <c r="D80" s="181"/>
      <c r="E80" s="181"/>
      <c r="F80" s="181"/>
      <c r="G80" s="181"/>
      <c r="H80" s="182"/>
      <c r="I80" s="183"/>
      <c r="J80" s="183"/>
      <c r="K80" s="37"/>
      <c r="L80" s="182"/>
      <c r="M80" s="182"/>
      <c r="N80" s="182"/>
      <c r="O80" s="182"/>
      <c r="P80" s="83"/>
      <c r="R80" s="82"/>
      <c r="S80" s="82"/>
      <c r="T80" s="82"/>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2"/>
    </row>
    <row r="81" spans="1:71" s="278" customFormat="1" hidden="1" x14ac:dyDescent="0.2">
      <c r="A81" s="133"/>
      <c r="B81" s="181"/>
      <c r="C81" s="181"/>
      <c r="D81" s="181"/>
      <c r="E81" s="181"/>
      <c r="F81" s="181"/>
      <c r="G81" s="181"/>
      <c r="H81" s="182"/>
      <c r="I81" s="183"/>
      <c r="J81" s="183"/>
      <c r="K81" s="37"/>
      <c r="L81" s="182"/>
      <c r="M81" s="182"/>
      <c r="N81" s="182"/>
      <c r="O81" s="182"/>
      <c r="P81" s="83"/>
      <c r="R81" s="82"/>
      <c r="S81" s="82"/>
      <c r="T81" s="82"/>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2"/>
    </row>
    <row r="82" spans="1:71" s="278" customFormat="1" hidden="1" x14ac:dyDescent="0.2">
      <c r="A82" s="133"/>
      <c r="B82" s="163"/>
      <c r="C82" s="163"/>
      <c r="D82" s="163"/>
      <c r="E82" s="163"/>
      <c r="F82" s="163"/>
      <c r="G82" s="163"/>
      <c r="H82" s="133"/>
      <c r="I82" s="100"/>
      <c r="J82" s="100"/>
      <c r="K82" s="1"/>
      <c r="L82" s="133"/>
      <c r="M82" s="133"/>
      <c r="N82" s="133"/>
      <c r="O82" s="133"/>
      <c r="P82" s="82"/>
      <c r="R82" s="82"/>
      <c r="S82" s="82"/>
      <c r="T82" s="82"/>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2"/>
    </row>
    <row r="83" spans="1:71" s="278" customFormat="1" hidden="1" x14ac:dyDescent="0.2">
      <c r="A83" s="133"/>
      <c r="B83" s="163"/>
      <c r="C83" s="163"/>
      <c r="D83" s="163"/>
      <c r="E83" s="163"/>
      <c r="F83" s="163"/>
      <c r="G83" s="163"/>
      <c r="H83" s="133"/>
      <c r="I83" s="100"/>
      <c r="J83" s="100"/>
      <c r="K83" s="1"/>
      <c r="L83" s="133"/>
      <c r="M83" s="133"/>
      <c r="N83" s="133"/>
      <c r="O83" s="133"/>
      <c r="P83" s="82"/>
      <c r="R83" s="82"/>
      <c r="S83" s="82"/>
      <c r="T83" s="82"/>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2"/>
    </row>
    <row r="84" spans="1:71" s="278" customFormat="1" hidden="1" x14ac:dyDescent="0.2">
      <c r="A84" s="133"/>
      <c r="B84" s="163"/>
      <c r="C84" s="163"/>
      <c r="D84" s="163"/>
      <c r="E84" s="163"/>
      <c r="F84" s="163"/>
      <c r="G84" s="163"/>
      <c r="H84" s="133"/>
      <c r="I84" s="100"/>
      <c r="J84" s="100"/>
      <c r="K84" s="1"/>
      <c r="L84" s="133"/>
      <c r="M84" s="133"/>
      <c r="N84" s="133"/>
      <c r="O84" s="133"/>
      <c r="P84" s="82"/>
      <c r="R84" s="82"/>
      <c r="S84" s="82"/>
      <c r="T84" s="82"/>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2"/>
    </row>
    <row r="85" spans="1:71" s="278" customFormat="1" hidden="1" x14ac:dyDescent="0.2">
      <c r="A85" s="133"/>
      <c r="B85" s="133"/>
      <c r="C85" s="133"/>
      <c r="D85" s="133"/>
      <c r="E85" s="133"/>
      <c r="F85" s="133"/>
      <c r="G85" s="133"/>
      <c r="H85" s="133"/>
      <c r="I85" s="100"/>
      <c r="J85" s="100"/>
      <c r="K85" s="1"/>
      <c r="L85" s="133"/>
      <c r="M85" s="133"/>
      <c r="N85" s="133"/>
      <c r="O85" s="133"/>
      <c r="P85" s="82"/>
      <c r="R85" s="82"/>
      <c r="S85" s="82"/>
      <c r="T85" s="82"/>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2"/>
    </row>
    <row r="86" spans="1:71" s="278" customFormat="1" hidden="1" x14ac:dyDescent="0.2">
      <c r="A86" s="133"/>
      <c r="B86" s="133"/>
      <c r="C86" s="133"/>
      <c r="D86" s="133"/>
      <c r="E86" s="133"/>
      <c r="F86" s="133"/>
      <c r="G86" s="133"/>
      <c r="H86" s="133"/>
      <c r="I86" s="100"/>
      <c r="J86" s="100"/>
      <c r="K86" s="1"/>
      <c r="L86" s="133"/>
      <c r="M86" s="133"/>
      <c r="N86" s="133"/>
      <c r="O86" s="133"/>
      <c r="P86" s="82"/>
      <c r="R86" s="82"/>
      <c r="S86" s="82"/>
      <c r="T86" s="82"/>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2"/>
    </row>
    <row r="87" spans="1:71" s="278" customFormat="1" hidden="1" x14ac:dyDescent="0.2">
      <c r="A87" s="133"/>
      <c r="B87" s="133"/>
      <c r="C87" s="133"/>
      <c r="D87" s="133"/>
      <c r="E87" s="133"/>
      <c r="F87" s="133"/>
      <c r="G87" s="133"/>
      <c r="H87" s="133"/>
      <c r="I87" s="100"/>
      <c r="J87" s="100"/>
      <c r="K87" s="1"/>
      <c r="L87" s="133"/>
      <c r="M87" s="133"/>
      <c r="N87" s="133"/>
      <c r="O87" s="133"/>
      <c r="P87" s="82"/>
      <c r="R87" s="82"/>
      <c r="S87" s="82"/>
      <c r="T87" s="82"/>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2"/>
    </row>
    <row r="88" spans="1:71" s="278" customFormat="1" hidden="1" x14ac:dyDescent="0.2">
      <c r="A88" s="133"/>
      <c r="B88" s="133"/>
      <c r="C88" s="133"/>
      <c r="D88" s="133"/>
      <c r="E88" s="133"/>
      <c r="F88" s="133"/>
      <c r="G88" s="133"/>
      <c r="H88" s="133"/>
      <c r="I88" s="100"/>
      <c r="J88" s="100"/>
      <c r="K88" s="1"/>
      <c r="L88" s="133"/>
      <c r="M88" s="133"/>
      <c r="N88" s="133"/>
      <c r="O88" s="133"/>
      <c r="P88" s="82"/>
      <c r="R88" s="82"/>
      <c r="S88" s="82"/>
      <c r="T88" s="82"/>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2"/>
    </row>
    <row r="89" spans="1:71" s="278" customFormat="1" hidden="1" x14ac:dyDescent="0.2">
      <c r="A89" s="133"/>
      <c r="B89" s="133"/>
      <c r="C89" s="133"/>
      <c r="D89" s="133"/>
      <c r="E89" s="133"/>
      <c r="F89" s="133"/>
      <c r="G89" s="133"/>
      <c r="H89" s="133"/>
      <c r="I89" s="100"/>
      <c r="J89" s="100"/>
      <c r="K89" s="1"/>
      <c r="L89" s="133"/>
      <c r="M89" s="133"/>
      <c r="N89" s="133"/>
      <c r="O89" s="133"/>
      <c r="P89" s="82"/>
      <c r="R89" s="82"/>
      <c r="S89" s="82"/>
      <c r="T89" s="82"/>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2"/>
    </row>
    <row r="90" spans="1:71" s="278" customFormat="1" hidden="1" x14ac:dyDescent="0.2">
      <c r="A90" s="133"/>
      <c r="B90" s="133"/>
      <c r="C90" s="133"/>
      <c r="D90" s="133"/>
      <c r="E90" s="133"/>
      <c r="F90" s="133"/>
      <c r="G90" s="133"/>
      <c r="H90" s="133"/>
      <c r="I90" s="100"/>
      <c r="J90" s="100"/>
      <c r="K90" s="1"/>
      <c r="L90" s="133"/>
      <c r="M90" s="133"/>
      <c r="N90" s="133"/>
      <c r="O90" s="133"/>
      <c r="P90" s="82"/>
      <c r="R90" s="82"/>
      <c r="S90" s="82"/>
      <c r="T90" s="82"/>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2"/>
    </row>
    <row r="91" spans="1:71" s="278" customFormat="1" hidden="1" x14ac:dyDescent="0.2">
      <c r="A91" s="133"/>
      <c r="B91" s="133"/>
      <c r="C91" s="133"/>
      <c r="D91" s="133"/>
      <c r="E91" s="133"/>
      <c r="F91" s="133"/>
      <c r="G91" s="133"/>
      <c r="H91" s="133"/>
      <c r="I91" s="100"/>
      <c r="J91" s="100"/>
      <c r="K91" s="1"/>
      <c r="L91" s="133"/>
      <c r="M91" s="133"/>
      <c r="N91" s="133"/>
      <c r="O91" s="133"/>
      <c r="P91" s="82"/>
      <c r="R91" s="82"/>
      <c r="S91" s="82"/>
      <c r="T91" s="82"/>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2"/>
    </row>
    <row r="92" spans="1:71" s="278" customFormat="1" hidden="1" x14ac:dyDescent="0.2">
      <c r="A92" s="133"/>
      <c r="B92" s="133"/>
      <c r="C92" s="133"/>
      <c r="D92" s="133"/>
      <c r="E92" s="133"/>
      <c r="F92" s="133"/>
      <c r="G92" s="133"/>
      <c r="H92" s="133"/>
      <c r="I92" s="100"/>
      <c r="J92" s="100"/>
      <c r="K92" s="1"/>
      <c r="L92" s="133"/>
      <c r="M92" s="133"/>
      <c r="N92" s="133"/>
      <c r="O92" s="133"/>
      <c r="P92" s="82"/>
      <c r="R92" s="82"/>
      <c r="S92" s="82"/>
      <c r="T92" s="82"/>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2"/>
    </row>
    <row r="93" spans="1:71" s="278" customFormat="1" hidden="1" x14ac:dyDescent="0.2">
      <c r="A93" s="133"/>
      <c r="B93" s="133"/>
      <c r="C93" s="133"/>
      <c r="D93" s="133"/>
      <c r="E93" s="133"/>
      <c r="F93" s="133"/>
      <c r="G93" s="133"/>
      <c r="H93" s="133"/>
      <c r="I93" s="100"/>
      <c r="J93" s="100"/>
      <c r="K93" s="1"/>
      <c r="L93" s="133"/>
      <c r="M93" s="133"/>
      <c r="N93" s="133"/>
      <c r="O93" s="133"/>
      <c r="P93" s="82"/>
      <c r="R93" s="82"/>
      <c r="S93" s="82"/>
      <c r="T93" s="82"/>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2"/>
    </row>
    <row r="94" spans="1:71" s="278" customFormat="1" hidden="1" x14ac:dyDescent="0.2">
      <c r="A94" s="133"/>
      <c r="B94" s="133"/>
      <c r="C94" s="133"/>
      <c r="D94" s="133"/>
      <c r="E94" s="133"/>
      <c r="F94" s="133"/>
      <c r="G94" s="133"/>
      <c r="H94" s="133"/>
      <c r="I94" s="100"/>
      <c r="J94" s="100"/>
      <c r="K94" s="1"/>
      <c r="L94" s="133"/>
      <c r="M94" s="133"/>
      <c r="N94" s="133"/>
      <c r="O94" s="133"/>
      <c r="P94" s="82"/>
      <c r="R94" s="82"/>
      <c r="S94" s="82"/>
      <c r="T94" s="82"/>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2"/>
    </row>
    <row r="95" spans="1:71" s="278" customFormat="1" hidden="1" x14ac:dyDescent="0.2">
      <c r="A95" s="133"/>
      <c r="B95" s="133"/>
      <c r="C95" s="133"/>
      <c r="D95" s="133"/>
      <c r="E95" s="133"/>
      <c r="F95" s="133"/>
      <c r="G95" s="133"/>
      <c r="H95" s="133"/>
      <c r="I95" s="100"/>
      <c r="J95" s="100"/>
      <c r="K95" s="1"/>
      <c r="L95" s="133"/>
      <c r="M95" s="133"/>
      <c r="N95" s="133"/>
      <c r="O95" s="133"/>
      <c r="P95" s="82"/>
      <c r="R95" s="82"/>
      <c r="S95" s="82"/>
      <c r="T95" s="82"/>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2"/>
    </row>
    <row r="96" spans="1:71" s="278" customFormat="1" hidden="1" x14ac:dyDescent="0.2">
      <c r="A96" s="133"/>
      <c r="B96" s="133"/>
      <c r="C96" s="133"/>
      <c r="D96" s="133"/>
      <c r="E96" s="133"/>
      <c r="F96" s="133"/>
      <c r="G96" s="133"/>
      <c r="H96" s="133"/>
      <c r="I96" s="100"/>
      <c r="J96" s="100"/>
      <c r="K96" s="1"/>
      <c r="L96" s="133"/>
      <c r="M96" s="133"/>
      <c r="N96" s="133"/>
      <c r="O96" s="133"/>
      <c r="P96" s="82"/>
      <c r="R96" s="82"/>
      <c r="S96" s="82"/>
      <c r="T96" s="82"/>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2"/>
    </row>
    <row r="97" spans="1:71" s="278" customFormat="1" hidden="1" x14ac:dyDescent="0.2">
      <c r="A97" s="133"/>
      <c r="B97" s="133"/>
      <c r="C97" s="133"/>
      <c r="D97" s="133"/>
      <c r="E97" s="133"/>
      <c r="F97" s="133"/>
      <c r="G97" s="133"/>
      <c r="H97" s="133"/>
      <c r="I97" s="100"/>
      <c r="J97" s="100"/>
      <c r="K97" s="1"/>
      <c r="L97" s="133"/>
      <c r="M97" s="133"/>
      <c r="N97" s="133"/>
      <c r="O97" s="133"/>
      <c r="P97" s="82"/>
      <c r="R97" s="82"/>
      <c r="S97" s="82"/>
      <c r="T97" s="82"/>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2"/>
    </row>
    <row r="98" spans="1:71" s="278" customFormat="1" hidden="1" x14ac:dyDescent="0.2">
      <c r="A98" s="133"/>
      <c r="B98" s="133"/>
      <c r="C98" s="133"/>
      <c r="D98" s="133"/>
      <c r="E98" s="133"/>
      <c r="F98" s="133"/>
      <c r="G98" s="133"/>
      <c r="H98" s="133"/>
      <c r="I98" s="100"/>
      <c r="J98" s="100"/>
      <c r="K98" s="1"/>
      <c r="L98" s="133"/>
      <c r="M98" s="133"/>
      <c r="N98" s="133"/>
      <c r="O98" s="133"/>
      <c r="P98" s="82"/>
      <c r="R98" s="82"/>
      <c r="S98" s="82"/>
      <c r="T98" s="82"/>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2"/>
    </row>
    <row r="99" spans="1:71" s="278" customFormat="1" hidden="1" x14ac:dyDescent="0.2">
      <c r="A99" s="133"/>
      <c r="B99" s="133"/>
      <c r="C99" s="133"/>
      <c r="D99" s="133"/>
      <c r="E99" s="133"/>
      <c r="F99" s="133"/>
      <c r="G99" s="133"/>
      <c r="H99" s="133"/>
      <c r="I99" s="100"/>
      <c r="J99" s="100"/>
      <c r="K99" s="1"/>
      <c r="L99" s="133"/>
      <c r="M99" s="133"/>
      <c r="N99" s="133"/>
      <c r="O99" s="133"/>
      <c r="P99" s="82"/>
      <c r="R99" s="82"/>
      <c r="S99" s="82"/>
      <c r="T99" s="82"/>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2"/>
    </row>
    <row r="100" spans="1:71" s="278" customFormat="1" hidden="1" x14ac:dyDescent="0.2">
      <c r="A100" s="133"/>
      <c r="B100" s="133"/>
      <c r="C100" s="133"/>
      <c r="D100" s="133"/>
      <c r="E100" s="133"/>
      <c r="F100" s="133"/>
      <c r="G100" s="133"/>
      <c r="H100" s="133"/>
      <c r="I100" s="100"/>
      <c r="J100" s="100"/>
      <c r="K100" s="1"/>
      <c r="L100" s="133"/>
      <c r="M100" s="133"/>
      <c r="N100" s="133"/>
      <c r="O100" s="133"/>
      <c r="P100" s="82"/>
      <c r="R100" s="82"/>
      <c r="S100" s="82"/>
      <c r="T100" s="82"/>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2"/>
    </row>
    <row r="101" spans="1:71" s="278" customFormat="1" hidden="1" x14ac:dyDescent="0.2">
      <c r="A101" s="133"/>
      <c r="B101" s="133"/>
      <c r="C101" s="133"/>
      <c r="D101" s="133"/>
      <c r="E101" s="133"/>
      <c r="F101" s="133"/>
      <c r="G101" s="133"/>
      <c r="H101" s="133"/>
      <c r="I101" s="100"/>
      <c r="J101" s="100"/>
      <c r="K101" s="1"/>
      <c r="L101" s="133"/>
      <c r="M101" s="133"/>
      <c r="N101" s="133"/>
      <c r="O101" s="133"/>
      <c r="P101" s="82"/>
      <c r="R101" s="82"/>
      <c r="S101" s="82"/>
      <c r="T101" s="82"/>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2"/>
    </row>
    <row r="102" spans="1:71" s="278" customFormat="1" hidden="1" x14ac:dyDescent="0.2">
      <c r="A102" s="133"/>
      <c r="B102" s="133"/>
      <c r="C102" s="133"/>
      <c r="D102" s="133"/>
      <c r="E102" s="133"/>
      <c r="F102" s="133"/>
      <c r="G102" s="133"/>
      <c r="H102" s="133"/>
      <c r="I102" s="100"/>
      <c r="J102" s="100"/>
      <c r="K102" s="1"/>
      <c r="L102" s="133"/>
      <c r="M102" s="133"/>
      <c r="N102" s="133"/>
      <c r="O102" s="133"/>
      <c r="P102" s="82"/>
      <c r="R102" s="82"/>
      <c r="S102" s="82"/>
      <c r="T102" s="82"/>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2"/>
    </row>
    <row r="103" spans="1:71" s="278" customFormat="1" hidden="1" x14ac:dyDescent="0.2">
      <c r="A103" s="133"/>
      <c r="B103" s="133"/>
      <c r="C103" s="133"/>
      <c r="D103" s="133"/>
      <c r="E103" s="133"/>
      <c r="F103" s="133"/>
      <c r="G103" s="133"/>
      <c r="H103" s="133"/>
      <c r="I103" s="100"/>
      <c r="J103" s="100"/>
      <c r="K103" s="1"/>
      <c r="L103" s="133"/>
      <c r="M103" s="133"/>
      <c r="N103" s="133"/>
      <c r="O103" s="133"/>
      <c r="P103" s="82"/>
      <c r="R103" s="82"/>
      <c r="S103" s="82"/>
      <c r="T103" s="82"/>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2"/>
    </row>
    <row r="104" spans="1:71" s="278" customFormat="1" hidden="1" x14ac:dyDescent="0.2">
      <c r="A104" s="133"/>
      <c r="B104" s="133"/>
      <c r="C104" s="133"/>
      <c r="D104" s="133"/>
      <c r="E104" s="133"/>
      <c r="F104" s="133"/>
      <c r="G104" s="133"/>
      <c r="H104" s="133"/>
      <c r="I104" s="100"/>
      <c r="J104" s="100"/>
      <c r="K104" s="1"/>
      <c r="L104" s="133"/>
      <c r="M104" s="133"/>
      <c r="N104" s="133"/>
      <c r="O104" s="133"/>
      <c r="P104" s="82"/>
      <c r="R104" s="82"/>
      <c r="S104" s="82"/>
      <c r="T104" s="82"/>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2"/>
    </row>
    <row r="105" spans="1:71" s="278" customFormat="1" hidden="1" x14ac:dyDescent="0.2">
      <c r="A105" s="133"/>
      <c r="B105" s="133"/>
      <c r="C105" s="133"/>
      <c r="D105" s="133"/>
      <c r="E105" s="133"/>
      <c r="F105" s="133"/>
      <c r="G105" s="133"/>
      <c r="H105" s="133"/>
      <c r="I105" s="100"/>
      <c r="J105" s="100"/>
      <c r="K105" s="1"/>
      <c r="L105" s="133"/>
      <c r="M105" s="133"/>
      <c r="N105" s="133"/>
      <c r="O105" s="133"/>
      <c r="P105" s="82"/>
      <c r="R105" s="82"/>
      <c r="S105" s="82"/>
      <c r="T105" s="82"/>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2"/>
    </row>
    <row r="106" spans="1:71" s="278" customFormat="1" hidden="1" x14ac:dyDescent="0.2">
      <c r="A106" s="133"/>
      <c r="B106" s="133"/>
      <c r="C106" s="133"/>
      <c r="D106" s="133"/>
      <c r="E106" s="133"/>
      <c r="F106" s="133"/>
      <c r="G106" s="133"/>
      <c r="H106" s="133"/>
      <c r="I106" s="100"/>
      <c r="J106" s="100"/>
      <c r="K106" s="1"/>
      <c r="L106" s="133"/>
      <c r="M106" s="133"/>
      <c r="N106" s="133"/>
      <c r="O106" s="133"/>
      <c r="P106" s="82"/>
      <c r="R106" s="82"/>
      <c r="S106" s="82"/>
      <c r="T106" s="82"/>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2"/>
    </row>
    <row r="107" spans="1:71" s="278" customFormat="1" hidden="1" x14ac:dyDescent="0.2">
      <c r="A107" s="133"/>
      <c r="B107" s="133"/>
      <c r="C107" s="133"/>
      <c r="D107" s="133"/>
      <c r="E107" s="133"/>
      <c r="F107" s="133"/>
      <c r="G107" s="133"/>
      <c r="H107" s="133"/>
      <c r="I107" s="100"/>
      <c r="J107" s="100"/>
      <c r="K107" s="1"/>
      <c r="L107" s="133"/>
      <c r="M107" s="133"/>
      <c r="N107" s="133"/>
      <c r="O107" s="133"/>
      <c r="P107" s="82"/>
      <c r="R107" s="82"/>
      <c r="S107" s="82"/>
      <c r="T107" s="82"/>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2"/>
    </row>
    <row r="108" spans="1:71" s="278" customFormat="1" hidden="1" x14ac:dyDescent="0.2">
      <c r="A108" s="133"/>
      <c r="B108" s="133"/>
      <c r="C108" s="133"/>
      <c r="D108" s="133"/>
      <c r="E108" s="133"/>
      <c r="F108" s="133"/>
      <c r="G108" s="133"/>
      <c r="H108" s="133"/>
      <c r="I108" s="100"/>
      <c r="J108" s="100"/>
      <c r="K108" s="1"/>
      <c r="L108" s="133"/>
      <c r="M108" s="133"/>
      <c r="N108" s="133"/>
      <c r="O108" s="133"/>
      <c r="P108" s="82"/>
      <c r="R108" s="82"/>
      <c r="S108" s="82"/>
      <c r="T108" s="82"/>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2"/>
    </row>
    <row r="109" spans="1:71" s="278" customFormat="1" hidden="1" x14ac:dyDescent="0.2">
      <c r="A109" s="133"/>
      <c r="B109" s="133"/>
      <c r="C109" s="133"/>
      <c r="D109" s="133"/>
      <c r="E109" s="133"/>
      <c r="F109" s="133"/>
      <c r="G109" s="133"/>
      <c r="H109" s="133"/>
      <c r="I109" s="100"/>
      <c r="J109" s="100"/>
      <c r="K109" s="1"/>
      <c r="L109" s="133"/>
      <c r="M109" s="133"/>
      <c r="N109" s="133"/>
      <c r="O109" s="133"/>
      <c r="P109" s="84"/>
      <c r="R109" s="82"/>
      <c r="S109" s="82"/>
      <c r="T109" s="82"/>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2"/>
    </row>
    <row r="110" spans="1:71" ht="12.75" hidden="1" customHeight="1" x14ac:dyDescent="0.2"/>
    <row r="111" spans="1:71" ht="12.75" hidden="1" customHeight="1" x14ac:dyDescent="0.2"/>
    <row r="112" spans="1:71" ht="12.75" hidden="1" customHeight="1" x14ac:dyDescent="0.2"/>
    <row r="113" ht="12.75" hidden="1" customHeight="1" x14ac:dyDescent="0.2"/>
    <row r="114" ht="12.75" hidden="1" customHeight="1" x14ac:dyDescent="0.2"/>
    <row r="115" ht="12.75" hidden="1" customHeight="1" x14ac:dyDescent="0.2"/>
    <row r="116" ht="12.75" hidden="1" customHeight="1" x14ac:dyDescent="0.2"/>
    <row r="117" ht="12.75" hidden="1" customHeight="1" x14ac:dyDescent="0.2"/>
    <row r="118" ht="12.75" hidden="1" customHeight="1" x14ac:dyDescent="0.2"/>
    <row r="119" ht="12.75" hidden="1" customHeight="1" x14ac:dyDescent="0.2"/>
    <row r="120" ht="12.75" hidden="1" customHeight="1" x14ac:dyDescent="0.2"/>
    <row r="121" ht="12.75" hidden="1" customHeight="1" x14ac:dyDescent="0.2"/>
    <row r="122" ht="12.75" hidden="1" customHeight="1" x14ac:dyDescent="0.2"/>
    <row r="123" ht="12.75" hidden="1" customHeight="1" x14ac:dyDescent="0.2"/>
    <row r="124" ht="12.75" hidden="1" customHeight="1" x14ac:dyDescent="0.2"/>
    <row r="125" ht="12.75" hidden="1" customHeight="1" x14ac:dyDescent="0.2"/>
    <row r="126" ht="12.75" hidden="1" customHeight="1" x14ac:dyDescent="0.2"/>
    <row r="127" ht="12.75" hidden="1" customHeight="1" x14ac:dyDescent="0.2"/>
    <row r="128" ht="12.75" hidden="1" customHeight="1" x14ac:dyDescent="0.2"/>
    <row r="129" ht="12.75" hidden="1" customHeight="1" x14ac:dyDescent="0.2"/>
    <row r="130" ht="12.75" hidden="1" customHeight="1" x14ac:dyDescent="0.2"/>
    <row r="131" ht="12.75" hidden="1" customHeight="1" x14ac:dyDescent="0.2"/>
    <row r="132" ht="12.75" hidden="1" customHeight="1" x14ac:dyDescent="0.2"/>
    <row r="133" ht="12.75" hidden="1" customHeight="1" x14ac:dyDescent="0.2"/>
    <row r="134" ht="12.75" hidden="1" customHeight="1" x14ac:dyDescent="0.2"/>
    <row r="135" ht="12.75" hidden="1" customHeight="1" x14ac:dyDescent="0.2"/>
    <row r="136" ht="12.75" hidden="1" customHeight="1" x14ac:dyDescent="0.2"/>
    <row r="137" ht="12.75" hidden="1" customHeight="1" x14ac:dyDescent="0.2"/>
    <row r="138" ht="12.75" hidden="1" customHeight="1" x14ac:dyDescent="0.2"/>
    <row r="139" ht="12.75" hidden="1" customHeight="1" x14ac:dyDescent="0.2"/>
    <row r="140" ht="12.75" hidden="1" customHeight="1" x14ac:dyDescent="0.2"/>
    <row r="141" ht="12.75" hidden="1" customHeight="1" x14ac:dyDescent="0.2"/>
    <row r="142" ht="12.75" hidden="1" customHeight="1" x14ac:dyDescent="0.2"/>
    <row r="143" ht="12.75" hidden="1" customHeight="1" x14ac:dyDescent="0.2"/>
    <row r="144" ht="12.75" hidden="1" customHeight="1" x14ac:dyDescent="0.2"/>
    <row r="145" ht="12.75" hidden="1" customHeight="1" x14ac:dyDescent="0.2"/>
    <row r="146" ht="12.75" hidden="1" customHeight="1" x14ac:dyDescent="0.2"/>
    <row r="147" ht="12.75" hidden="1" customHeight="1" x14ac:dyDescent="0.2"/>
    <row r="148" ht="12.75" hidden="1" customHeight="1" x14ac:dyDescent="0.2"/>
    <row r="149" ht="12.75" hidden="1" customHeight="1" x14ac:dyDescent="0.2"/>
    <row r="150" ht="12.75" hidden="1" customHeight="1" x14ac:dyDescent="0.2"/>
    <row r="151" ht="12.75" hidden="1" customHeight="1" x14ac:dyDescent="0.2"/>
    <row r="152" ht="12.75" hidden="1" customHeight="1" x14ac:dyDescent="0.2"/>
    <row r="153" ht="12.75" hidden="1" customHeight="1" x14ac:dyDescent="0.2"/>
    <row r="154" ht="12.75" hidden="1" customHeight="1" x14ac:dyDescent="0.2"/>
    <row r="155" ht="12.75" hidden="1" customHeight="1" x14ac:dyDescent="0.2"/>
    <row r="156" ht="12.75" hidden="1" customHeight="1" x14ac:dyDescent="0.2"/>
    <row r="157" ht="12.75" hidden="1" customHeight="1" x14ac:dyDescent="0.2"/>
    <row r="158" ht="12.75" hidden="1" customHeight="1" x14ac:dyDescent="0.2"/>
    <row r="159" ht="12.75" hidden="1" customHeight="1" x14ac:dyDescent="0.2"/>
    <row r="160" ht="12.75" hidden="1" customHeight="1" x14ac:dyDescent="0.2"/>
    <row r="161" ht="12.75" hidden="1" customHeight="1" x14ac:dyDescent="0.2"/>
    <row r="162" ht="12.75" hidden="1" customHeight="1" x14ac:dyDescent="0.2"/>
    <row r="163" ht="12.75" hidden="1" customHeight="1" x14ac:dyDescent="0.2"/>
    <row r="164" ht="12.75" hidden="1" customHeight="1" x14ac:dyDescent="0.2"/>
    <row r="165" ht="12.75" hidden="1" customHeight="1" x14ac:dyDescent="0.2"/>
    <row r="166" ht="12.75" hidden="1" customHeight="1" x14ac:dyDescent="0.2"/>
    <row r="167" ht="12.75" hidden="1" customHeight="1" x14ac:dyDescent="0.2"/>
    <row r="168" ht="12.75" hidden="1" customHeight="1" x14ac:dyDescent="0.2"/>
    <row r="169" ht="12.75" hidden="1" customHeight="1" x14ac:dyDescent="0.2"/>
    <row r="170" ht="12.75" hidden="1" customHeight="1" x14ac:dyDescent="0.2"/>
    <row r="171" ht="12.75" hidden="1" customHeight="1" x14ac:dyDescent="0.2"/>
    <row r="172" ht="12.75" hidden="1" customHeight="1" x14ac:dyDescent="0.2"/>
    <row r="173" ht="12.75" hidden="1" customHeight="1" x14ac:dyDescent="0.2"/>
    <row r="174" ht="12.75" hidden="1" customHeight="1" x14ac:dyDescent="0.2"/>
    <row r="175" ht="12.75" hidden="1" customHeight="1" x14ac:dyDescent="0.2"/>
    <row r="176" ht="12.75" hidden="1" customHeight="1" x14ac:dyDescent="0.2"/>
    <row r="177" ht="12.75" hidden="1" customHeight="1" x14ac:dyDescent="0.2"/>
    <row r="178" ht="12.75" hidden="1" customHeight="1" x14ac:dyDescent="0.2"/>
    <row r="179" ht="12.75" hidden="1" customHeight="1" x14ac:dyDescent="0.2"/>
    <row r="180" ht="12.75" hidden="1" customHeight="1" x14ac:dyDescent="0.2"/>
    <row r="181" ht="12.75" hidden="1" customHeight="1" x14ac:dyDescent="0.2"/>
    <row r="182" ht="12.75" hidden="1" customHeight="1" x14ac:dyDescent="0.2"/>
    <row r="183" ht="12.75" hidden="1" customHeight="1" x14ac:dyDescent="0.2"/>
    <row r="184" ht="12.75" hidden="1" customHeight="1" x14ac:dyDescent="0.2"/>
    <row r="185" ht="12.75" hidden="1" customHeight="1" x14ac:dyDescent="0.2"/>
    <row r="186" ht="12.75" hidden="1" customHeight="1" x14ac:dyDescent="0.2"/>
  </sheetData>
  <mergeCells count="4">
    <mergeCell ref="G10:H10"/>
    <mergeCell ref="E11:I11"/>
    <mergeCell ref="B13:D13"/>
    <mergeCell ref="E13:I13"/>
  </mergeCells>
  <dataValidations count="3">
    <dataValidation showInputMessage="1" showErrorMessage="1" sqref="G2"/>
    <dataValidation type="decimal" operator="greaterThanOrEqual" allowBlank="1" showInputMessage="1" showErrorMessage="1" sqref="I17:I28 F36:F40 I44:I55">
      <formula1>0</formula1>
    </dataValidation>
    <dataValidation type="list" allowBlank="1" showInputMessage="1" showErrorMessage="1" sqref="F45:F55">
      <formula1>#REF!</formula1>
    </dataValidation>
  </dataValidations>
  <hyperlinks>
    <hyperlink ref="E11:I11" r:id="rId1" display="..\03 Documentation\b) Chemicals (O3-O10, P1-P2)\Purchase statistics for chemicals"/>
    <hyperlink ref="E13:I13" r:id="rId2" display="..\03 Documentation\b) Chemicals (O3-O10, P1-P2)\Dosage routines"/>
  </hyperlinks>
  <pageMargins left="0.25" right="0.25" top="0.75" bottom="0.75" header="0.3" footer="0.3"/>
  <pageSetup paperSize="9" scale="68" fitToHeight="0" orientation="landscape" verticalDpi="0" r:id="rId3"/>
  <rowBreaks count="1" manualBreakCount="1">
    <brk id="32" max="16383" man="1"/>
  </rowBreaks>
  <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Opslag!$G$2:$G$5</xm:f>
          </x14:formula1>
          <xm:sqref>K17:K28 K44:K55</xm:sqref>
        </x14:dataValidation>
        <x14:dataValidation type="list" allowBlank="1" showInputMessage="1" showErrorMessage="1">
          <x14:formula1>
            <xm:f>Opslag!$E$8</xm:f>
          </x14:formula1>
          <xm:sqref>F18:F28</xm:sqref>
        </x14:dataValidation>
        <x14:dataValidation type="list" allowBlank="1" showInputMessage="1" showErrorMessage="1">
          <x14:formula1>
            <xm:f>Opslag!$E$2:$E$8</xm:f>
          </x14:formula1>
          <xm:sqref>F44 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BR127"/>
  <sheetViews>
    <sheetView zoomScaleNormal="100" workbookViewId="0">
      <selection activeCell="F68" sqref="F68"/>
    </sheetView>
  </sheetViews>
  <sheetFormatPr defaultColWidth="0" defaultRowHeight="12.75" zeroHeight="1" outlineLevelRow="1" outlineLevelCol="1" x14ac:dyDescent="0.2"/>
  <cols>
    <col min="1" max="1" width="4.25" style="11" customWidth="1"/>
    <col min="2" max="2" width="13.625" style="11" customWidth="1"/>
    <col min="3" max="4" width="16.375" style="11" customWidth="1"/>
    <col min="5" max="5" width="12.625" style="47" customWidth="1"/>
    <col min="6" max="7" width="16.375" style="11" customWidth="1"/>
    <col min="8" max="9" width="16.375" style="21" customWidth="1"/>
    <col min="10" max="10" width="10.25" style="277" hidden="1" customWidth="1"/>
    <col min="11" max="11" width="4.625" style="11" customWidth="1"/>
    <col min="12" max="12" width="16.375" style="11" hidden="1" customWidth="1" outlineLevel="1"/>
    <col min="13" max="13" width="41.75" style="11" hidden="1" customWidth="1" outlineLevel="1"/>
    <col min="14" max="14" width="9" style="11" hidden="1" customWidth="1" outlineLevel="1"/>
    <col min="15" max="15" width="9" style="11" customWidth="1" collapsed="1"/>
    <col min="16" max="23" width="9" style="11" hidden="1" customWidth="1"/>
    <col min="24" max="24" width="9" style="278" hidden="1" customWidth="1"/>
    <col min="25" max="16384" width="9" style="11" hidden="1"/>
  </cols>
  <sheetData>
    <row r="1" spans="1:70" s="133" customFormat="1" x14ac:dyDescent="0.2">
      <c r="E1" s="195"/>
      <c r="H1" s="134"/>
      <c r="I1" s="134"/>
      <c r="J1" s="271"/>
      <c r="X1" s="114"/>
    </row>
    <row r="2" spans="1:70" s="133" customFormat="1" x14ac:dyDescent="0.2">
      <c r="E2" s="195"/>
      <c r="F2" s="109" t="s">
        <v>52</v>
      </c>
      <c r="G2" s="110" t="str">
        <f>+'Start here (select langage)'!G2</f>
        <v>Dansk</v>
      </c>
      <c r="H2" s="134"/>
      <c r="I2" s="134"/>
      <c r="J2" s="271"/>
      <c r="X2" s="114"/>
    </row>
    <row r="3" spans="1:70" s="98" customFormat="1" x14ac:dyDescent="0.2">
      <c r="E3" s="196"/>
      <c r="H3" s="136"/>
      <c r="I3" s="136"/>
      <c r="J3" s="271"/>
      <c r="X3" s="114"/>
    </row>
    <row r="4" spans="1:70" s="98" customFormat="1" ht="23.25" x14ac:dyDescent="0.35">
      <c r="B4" s="101" t="str">
        <f>+HLOOKUP($G$2,Language!$B:$G,2,FALSE)</f>
        <v>Svanemærkning af rengøringstjenester, Gen. 3</v>
      </c>
      <c r="E4" s="196"/>
      <c r="H4" s="136"/>
      <c r="I4" s="136"/>
      <c r="J4" s="271"/>
      <c r="X4" s="114"/>
    </row>
    <row r="5" spans="1:70" s="98" customFormat="1" ht="20.25" x14ac:dyDescent="0.3">
      <c r="B5" s="102" t="str">
        <f>+HLOOKUP($G$2,Language!$B:$G,111,FALSE)</f>
        <v>- Opgørelse vedrørende transport</v>
      </c>
      <c r="E5" s="196"/>
      <c r="H5" s="136"/>
      <c r="I5" s="136"/>
      <c r="J5" s="271"/>
      <c r="L5" s="197" t="str">
        <f>+HLOOKUP($G$2,Language!$B:$G,18,FALSE)</f>
        <v>Nordisk Miljømærkning Sagsbehandlerkontrol</v>
      </c>
      <c r="X5" s="114"/>
    </row>
    <row r="6" spans="1:70" s="98" customFormat="1" x14ac:dyDescent="0.2">
      <c r="E6" s="196"/>
      <c r="H6" s="136"/>
      <c r="I6" s="136"/>
      <c r="J6" s="271"/>
      <c r="X6" s="114"/>
    </row>
    <row r="7" spans="1:70" s="192" customFormat="1" ht="14.25" x14ac:dyDescent="0.2">
      <c r="A7" s="133"/>
      <c r="B7" s="102"/>
      <c r="C7" s="102"/>
      <c r="D7" s="109" t="str">
        <f>+HLOOKUP($G$2,Language!$B:$G,205,FALSE)</f>
        <v>Link til dokumentation af rutiner:</v>
      </c>
      <c r="E7" s="326" t="s">
        <v>569</v>
      </c>
      <c r="F7" s="326"/>
      <c r="G7" s="326"/>
      <c r="H7" s="326"/>
      <c r="I7" s="327"/>
      <c r="J7" s="272"/>
      <c r="K7" s="114"/>
      <c r="L7" s="114"/>
      <c r="M7" s="114"/>
      <c r="N7" s="114"/>
      <c r="O7" s="114"/>
      <c r="P7" s="140"/>
      <c r="Q7" s="133"/>
      <c r="R7" s="133"/>
      <c r="S7" s="133"/>
      <c r="T7" s="133"/>
      <c r="U7" s="133"/>
      <c r="V7" s="133"/>
      <c r="W7" s="133"/>
      <c r="X7" s="114"/>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row>
    <row r="8" spans="1:70" s="192" customFormat="1" ht="14.25" x14ac:dyDescent="0.2">
      <c r="A8" s="133"/>
      <c r="B8" s="102"/>
      <c r="C8" s="102"/>
      <c r="D8" s="109"/>
      <c r="E8" s="145"/>
      <c r="F8" s="145"/>
      <c r="G8" s="145"/>
      <c r="H8" s="145"/>
      <c r="I8" s="145"/>
      <c r="J8" s="272"/>
      <c r="K8" s="114"/>
      <c r="L8" s="114"/>
      <c r="M8" s="114"/>
      <c r="N8" s="114"/>
      <c r="O8" s="114"/>
      <c r="P8" s="140"/>
      <c r="Q8" s="133"/>
      <c r="R8" s="133"/>
      <c r="S8" s="133"/>
      <c r="T8" s="133"/>
      <c r="U8" s="133"/>
      <c r="V8" s="133"/>
      <c r="W8" s="133"/>
      <c r="X8" s="114"/>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row>
    <row r="9" spans="1:70" s="98" customFormat="1" ht="15.75" x14ac:dyDescent="0.25">
      <c r="B9" s="198" t="str">
        <f>+HLOOKUP($G$2,Language!$B:$G,112,FALSE)&amp;":"</f>
        <v>Angivelse af køretøjer i forbindelse med almindelig rengøring:</v>
      </c>
      <c r="E9" s="196"/>
      <c r="H9" s="136"/>
      <c r="I9" s="136"/>
      <c r="J9" s="271"/>
      <c r="X9" s="114"/>
    </row>
    <row r="10" spans="1:70" s="98" customFormat="1" ht="81.75" customHeight="1" x14ac:dyDescent="0.2">
      <c r="B10" s="199" t="str">
        <f>+HLOOKUP($G$2,Language!$B:$G,113,FALSE)</f>
        <v>Biltype</v>
      </c>
      <c r="C10" s="199" t="str">
        <f>+HLOOKUP($G$2,Language!$B:$G,121,FALSE)</f>
        <v>Mærke</v>
      </c>
      <c r="D10" s="199" t="str">
        <f>+HLOOKUP($G$2,Language!$B:$G,122,FALSE)</f>
        <v>Model</v>
      </c>
      <c r="E10" s="199" t="str">
        <f>+HLOOKUP($G$2,Language!$B:$G,123,FALSE)</f>
        <v>Brændstoftype</v>
      </c>
      <c r="F10" s="200" t="str">
        <f>+HLOOKUP($G$2,Language!$B:$G,146,FALSE)</f>
        <v>Registreringsnummer</v>
      </c>
      <c r="G10" s="199" t="str">
        <f>+HLOOKUP($G$2,Language!$B:$G,145,FALSE)</f>
        <v>Anvendes til</v>
      </c>
      <c r="H10" s="201" t="str">
        <f>+HLOOKUP($G$2,Language!$B:$G,147,FALSE)</f>
        <v>Kørte km i perioden</v>
      </c>
      <c r="I10" s="201" t="str">
        <f>+HLOOKUP($G$2,Language!$B:$G,148,FALSE)</f>
        <v>Brændstofforbrug i perioden (benzin/diesel-eq.)</v>
      </c>
      <c r="J10" s="273"/>
      <c r="K10" s="202"/>
      <c r="L10" s="203" t="s">
        <v>314</v>
      </c>
      <c r="M10" s="203" t="s">
        <v>315</v>
      </c>
      <c r="X10" s="114"/>
    </row>
    <row r="11" spans="1:70" x14ac:dyDescent="0.2">
      <c r="B11" s="52"/>
      <c r="C11" s="52"/>
      <c r="D11" s="52"/>
      <c r="E11" s="266"/>
      <c r="F11" s="52"/>
      <c r="G11" s="52"/>
      <c r="H11" s="53"/>
      <c r="I11" s="53"/>
      <c r="J11" s="274">
        <f>IF(E11=Opslag!$B$3,'Transportation O11-12, P3-4'!I11*1.1,IF('Transportation O11-12, P3-4'!E11=Opslag!$B$5,'Transportation O11-12, P3-4'!I11*0.6,IF('Transportation O11-12, P3-4'!E11=Opslag!$B$6,'Transportation O11-12, P3-4'!I11*3.6,IF('Transportation O11-12, P3-4'!E11=Opslag!$B$7,'Transportation O11-12, P3-4'!I11*0.2,'Transportation O11-12, P3-4'!I11))))</f>
        <v>0</v>
      </c>
      <c r="K11" s="44" t="str">
        <f>IFERROR(+VLOOKUP(E11,Opslag!$B$2:$C$7,2,FALSE),"")</f>
        <v/>
      </c>
      <c r="L11" s="41"/>
      <c r="M11" s="41"/>
    </row>
    <row r="12" spans="1:70" x14ac:dyDescent="0.2">
      <c r="B12" s="52"/>
      <c r="C12" s="52"/>
      <c r="D12" s="52"/>
      <c r="E12" s="266"/>
      <c r="F12" s="52"/>
      <c r="G12" s="52"/>
      <c r="H12" s="53"/>
      <c r="I12" s="53"/>
      <c r="J12" s="274">
        <f>IF(E12=Opslag!$B$3,'Transportation O11-12, P3-4'!I12*1.1,IF('Transportation O11-12, P3-4'!E12=Opslag!$B$5,'Transportation O11-12, P3-4'!I12*0.6,IF('Transportation O11-12, P3-4'!E12=Opslag!$B$6,'Transportation O11-12, P3-4'!I12*3.6,IF('Transportation O11-12, P3-4'!E12=Opslag!$B$7,'Transportation O11-12, P3-4'!I12*0.2,'Transportation O11-12, P3-4'!I12))))</f>
        <v>0</v>
      </c>
      <c r="K12" s="44" t="str">
        <f>IFERROR(+VLOOKUP(E12,Opslag!$B$2:$C$7,2,FALSE),"")</f>
        <v/>
      </c>
      <c r="L12" s="41"/>
      <c r="M12" s="41"/>
    </row>
    <row r="13" spans="1:70" x14ac:dyDescent="0.2">
      <c r="B13" s="52"/>
      <c r="C13" s="52"/>
      <c r="D13" s="52"/>
      <c r="E13" s="266"/>
      <c r="F13" s="52"/>
      <c r="G13" s="52"/>
      <c r="H13" s="53"/>
      <c r="I13" s="53"/>
      <c r="J13" s="274">
        <f>IF(E13=Opslag!$B$3,'Transportation O11-12, P3-4'!I13*1.1,IF('Transportation O11-12, P3-4'!E13=Opslag!$B$5,'Transportation O11-12, P3-4'!I13*0.6,IF('Transportation O11-12, P3-4'!E13=Opslag!$B$6,'Transportation O11-12, P3-4'!I13*3.6,IF('Transportation O11-12, P3-4'!E13=Opslag!$B$7,'Transportation O11-12, P3-4'!I13*0.2,'Transportation O11-12, P3-4'!I13))))</f>
        <v>0</v>
      </c>
      <c r="K13" s="44" t="str">
        <f>IFERROR(+VLOOKUP(E13,Opslag!$B$2:$C$7,2,FALSE),"")</f>
        <v/>
      </c>
      <c r="L13" s="41"/>
      <c r="M13" s="41"/>
    </row>
    <row r="14" spans="1:70" x14ac:dyDescent="0.2">
      <c r="B14" s="52"/>
      <c r="C14" s="52"/>
      <c r="D14" s="52"/>
      <c r="E14" s="266"/>
      <c r="F14" s="52"/>
      <c r="G14" s="52"/>
      <c r="H14" s="53"/>
      <c r="I14" s="53"/>
      <c r="J14" s="274">
        <f>IF(E14=Opslag!$B$3,'Transportation O11-12, P3-4'!I14*1.1,IF('Transportation O11-12, P3-4'!E14=Opslag!$B$5,'Transportation O11-12, P3-4'!I14*0.6,IF('Transportation O11-12, P3-4'!E14=Opslag!$B$6,'Transportation O11-12, P3-4'!I14*3.6,IF('Transportation O11-12, P3-4'!E14=Opslag!$B$7,'Transportation O11-12, P3-4'!I14*0.2,'Transportation O11-12, P3-4'!I14))))</f>
        <v>0</v>
      </c>
      <c r="K14" s="44" t="str">
        <f>IFERROR(+VLOOKUP(E14,Opslag!$B$2:$C$7,2,FALSE),"")</f>
        <v/>
      </c>
      <c r="L14" s="41"/>
      <c r="M14" s="41"/>
    </row>
    <row r="15" spans="1:70" x14ac:dyDescent="0.2">
      <c r="B15" s="52"/>
      <c r="C15" s="52"/>
      <c r="D15" s="52"/>
      <c r="E15" s="266"/>
      <c r="F15" s="52"/>
      <c r="G15" s="52"/>
      <c r="H15" s="53"/>
      <c r="I15" s="53"/>
      <c r="J15" s="274">
        <f>IF(E15=Opslag!$B$3,'Transportation O11-12, P3-4'!I15*1.1,IF('Transportation O11-12, P3-4'!E15=Opslag!$B$5,'Transportation O11-12, P3-4'!I15*0.6,IF('Transportation O11-12, P3-4'!E15=Opslag!$B$6,'Transportation O11-12, P3-4'!I15*3.6,IF('Transportation O11-12, P3-4'!E15=Opslag!$B$7,'Transportation O11-12, P3-4'!I15*0.2,'Transportation O11-12, P3-4'!I15))))</f>
        <v>0</v>
      </c>
      <c r="K15" s="44" t="str">
        <f>IFERROR(+VLOOKUP(E15,Opslag!$B$2:$C$7,2,FALSE),"")</f>
        <v/>
      </c>
      <c r="L15" s="41"/>
      <c r="M15" s="41"/>
    </row>
    <row r="16" spans="1:70" x14ac:dyDescent="0.2">
      <c r="B16" s="52"/>
      <c r="C16" s="52"/>
      <c r="D16" s="52"/>
      <c r="E16" s="266"/>
      <c r="F16" s="52"/>
      <c r="G16" s="52"/>
      <c r="H16" s="53"/>
      <c r="I16" s="53"/>
      <c r="J16" s="274">
        <f>IF(E16=Opslag!$B$3,'Transportation O11-12, P3-4'!I16*1.1,IF('Transportation O11-12, P3-4'!E16=Opslag!$B$5,'Transportation O11-12, P3-4'!I16*0.6,IF('Transportation O11-12, P3-4'!E16=Opslag!$B$6,'Transportation O11-12, P3-4'!I16*3.6,IF('Transportation O11-12, P3-4'!E16=Opslag!$B$7,'Transportation O11-12, P3-4'!I16*0.2,'Transportation O11-12, P3-4'!I16))))</f>
        <v>0</v>
      </c>
      <c r="K16" s="44" t="str">
        <f>IFERROR(+VLOOKUP(E16,Opslag!$B$2:$C$7,2,FALSE),"")</f>
        <v/>
      </c>
      <c r="L16" s="41"/>
      <c r="M16" s="41"/>
    </row>
    <row r="17" spans="2:13" x14ac:dyDescent="0.2">
      <c r="B17" s="52"/>
      <c r="C17" s="52"/>
      <c r="D17" s="52"/>
      <c r="E17" s="266"/>
      <c r="F17" s="52"/>
      <c r="G17" s="52"/>
      <c r="H17" s="53"/>
      <c r="I17" s="53"/>
      <c r="J17" s="274">
        <f>IF(E17=Opslag!$B$3,'Transportation O11-12, P3-4'!I17*1.1,IF('Transportation O11-12, P3-4'!E17=Opslag!$B$5,'Transportation O11-12, P3-4'!I17*0.6,IF('Transportation O11-12, P3-4'!E17=Opslag!$B$6,'Transportation O11-12, P3-4'!I17*3.6,IF('Transportation O11-12, P3-4'!E17=Opslag!$B$7,'Transportation O11-12, P3-4'!I17*0.2,'Transportation O11-12, P3-4'!I17))))</f>
        <v>0</v>
      </c>
      <c r="K17" s="44" t="str">
        <f>IFERROR(+VLOOKUP(E17,Opslag!$B$2:$C$7,2,FALSE),"")</f>
        <v/>
      </c>
      <c r="L17" s="41"/>
      <c r="M17" s="41"/>
    </row>
    <row r="18" spans="2:13" x14ac:dyDescent="0.2">
      <c r="B18" s="52"/>
      <c r="C18" s="52"/>
      <c r="D18" s="52"/>
      <c r="E18" s="266"/>
      <c r="F18" s="52"/>
      <c r="G18" s="52"/>
      <c r="H18" s="53"/>
      <c r="I18" s="53"/>
      <c r="J18" s="274">
        <f>IF(E18=Opslag!$B$3,'Transportation O11-12, P3-4'!I18*1.1,IF('Transportation O11-12, P3-4'!E18=Opslag!$B$5,'Transportation O11-12, P3-4'!I18*0.6,IF('Transportation O11-12, P3-4'!E18=Opslag!$B$6,'Transportation O11-12, P3-4'!I18*3.6,IF('Transportation O11-12, P3-4'!E18=Opslag!$B$7,'Transportation O11-12, P3-4'!I18*0.2,'Transportation O11-12, P3-4'!I18))))</f>
        <v>0</v>
      </c>
      <c r="K18" s="44" t="str">
        <f>IFERROR(+VLOOKUP(E18,Opslag!$B$2:$C$7,2,FALSE),"")</f>
        <v/>
      </c>
      <c r="L18" s="41"/>
      <c r="M18" s="41"/>
    </row>
    <row r="19" spans="2:13" x14ac:dyDescent="0.2">
      <c r="B19" s="52"/>
      <c r="C19" s="52"/>
      <c r="D19" s="52"/>
      <c r="E19" s="266"/>
      <c r="F19" s="52"/>
      <c r="G19" s="52"/>
      <c r="H19" s="53"/>
      <c r="I19" s="53"/>
      <c r="J19" s="274">
        <f>IF(E19=Opslag!$B$3,'Transportation O11-12, P3-4'!I19*1.1,IF('Transportation O11-12, P3-4'!E19=Opslag!$B$5,'Transportation O11-12, P3-4'!I19*0.6,IF('Transportation O11-12, P3-4'!E19=Opslag!$B$6,'Transportation O11-12, P3-4'!I19*3.6,IF('Transportation O11-12, P3-4'!E19=Opslag!$B$7,'Transportation O11-12, P3-4'!I19*0.2,'Transportation O11-12, P3-4'!I19))))</f>
        <v>0</v>
      </c>
      <c r="K19" s="44" t="str">
        <f>IFERROR(+VLOOKUP(E19,Opslag!$B$2:$C$7,2,FALSE),"")</f>
        <v/>
      </c>
      <c r="L19" s="41"/>
      <c r="M19" s="41"/>
    </row>
    <row r="20" spans="2:13" x14ac:dyDescent="0.2">
      <c r="B20" s="52"/>
      <c r="C20" s="52"/>
      <c r="D20" s="52"/>
      <c r="E20" s="266"/>
      <c r="F20" s="52"/>
      <c r="G20" s="52"/>
      <c r="H20" s="53"/>
      <c r="I20" s="53"/>
      <c r="J20" s="274">
        <f>IF(E20=Opslag!$B$3,'Transportation O11-12, P3-4'!I20*1.1,IF('Transportation O11-12, P3-4'!E20=Opslag!$B$5,'Transportation O11-12, P3-4'!I20*0.6,IF('Transportation O11-12, P3-4'!E20=Opslag!$B$6,'Transportation O11-12, P3-4'!I20*3.6,IF('Transportation O11-12, P3-4'!E20=Opslag!$B$7,'Transportation O11-12, P3-4'!I20*0.2,'Transportation O11-12, P3-4'!I20))))</f>
        <v>0</v>
      </c>
      <c r="K20" s="44" t="str">
        <f>IFERROR(+VLOOKUP(E20,Opslag!$B$2:$C$7,2,FALSE),"")</f>
        <v/>
      </c>
      <c r="L20" s="41"/>
      <c r="M20" s="41"/>
    </row>
    <row r="21" spans="2:13" hidden="1" outlineLevel="1" x14ac:dyDescent="0.2">
      <c r="B21" s="52"/>
      <c r="C21" s="52"/>
      <c r="D21" s="52"/>
      <c r="E21" s="266"/>
      <c r="F21" s="52"/>
      <c r="G21" s="52"/>
      <c r="H21" s="53"/>
      <c r="I21" s="53"/>
      <c r="J21" s="274">
        <f>IF(E21=Opslag!$B$3,'Transportation O11-12, P3-4'!I21*1.1,IF('Transportation O11-12, P3-4'!E21=Opslag!$B$5,'Transportation O11-12, P3-4'!I21*0.6,IF('Transportation O11-12, P3-4'!E21=Opslag!$B$6,'Transportation O11-12, P3-4'!I21*3.6,IF('Transportation O11-12, P3-4'!E21=Opslag!$B$7,'Transportation O11-12, P3-4'!I21*0.2,'Transportation O11-12, P3-4'!I21))))</f>
        <v>0</v>
      </c>
      <c r="K21" s="44" t="str">
        <f>IFERROR(+VLOOKUP(E21,Opslag!$B$2:$C$7,2,FALSE),"")</f>
        <v/>
      </c>
      <c r="L21" s="41"/>
      <c r="M21" s="41"/>
    </row>
    <row r="22" spans="2:13" hidden="1" outlineLevel="1" x14ac:dyDescent="0.2">
      <c r="B22" s="52"/>
      <c r="C22" s="52"/>
      <c r="D22" s="52"/>
      <c r="E22" s="266"/>
      <c r="F22" s="52"/>
      <c r="G22" s="52"/>
      <c r="H22" s="53"/>
      <c r="I22" s="53"/>
      <c r="J22" s="274">
        <f>IF(E22=Opslag!$B$3,'Transportation O11-12, P3-4'!I22*1.1,IF('Transportation O11-12, P3-4'!E22=Opslag!$B$5,'Transportation O11-12, P3-4'!I22*0.6,IF('Transportation O11-12, P3-4'!E22=Opslag!$B$6,'Transportation O11-12, P3-4'!I22*3.6,IF('Transportation O11-12, P3-4'!E22=Opslag!$B$7,'Transportation O11-12, P3-4'!I22*0.2,'Transportation O11-12, P3-4'!I22))))</f>
        <v>0</v>
      </c>
      <c r="K22" s="44" t="str">
        <f>IFERROR(+VLOOKUP(E22,Opslag!$B$2:$C$7,2,FALSE),"")</f>
        <v/>
      </c>
      <c r="L22" s="41"/>
      <c r="M22" s="41"/>
    </row>
    <row r="23" spans="2:13" hidden="1" outlineLevel="1" x14ac:dyDescent="0.2">
      <c r="B23" s="52"/>
      <c r="C23" s="52"/>
      <c r="D23" s="52"/>
      <c r="E23" s="266"/>
      <c r="F23" s="52"/>
      <c r="G23" s="52"/>
      <c r="H23" s="53"/>
      <c r="I23" s="53"/>
      <c r="J23" s="274">
        <f>IF(E23=Opslag!$B$3,'Transportation O11-12, P3-4'!I23*1.1,IF('Transportation O11-12, P3-4'!E23=Opslag!$B$5,'Transportation O11-12, P3-4'!I23*0.6,IF('Transportation O11-12, P3-4'!E23=Opslag!$B$6,'Transportation O11-12, P3-4'!I23*3.6,IF('Transportation O11-12, P3-4'!E23=Opslag!$B$7,'Transportation O11-12, P3-4'!I23*0.2,'Transportation O11-12, P3-4'!I23))))</f>
        <v>0</v>
      </c>
      <c r="K23" s="44" t="str">
        <f>IFERROR(+VLOOKUP(E23,Opslag!$B$2:$C$7,2,FALSE),"")</f>
        <v/>
      </c>
      <c r="L23" s="41"/>
      <c r="M23" s="41"/>
    </row>
    <row r="24" spans="2:13" hidden="1" outlineLevel="1" x14ac:dyDescent="0.2">
      <c r="B24" s="52"/>
      <c r="C24" s="52"/>
      <c r="D24" s="52"/>
      <c r="E24" s="266"/>
      <c r="F24" s="52"/>
      <c r="G24" s="52"/>
      <c r="H24" s="53"/>
      <c r="I24" s="53"/>
      <c r="J24" s="274">
        <f>IF(E24=Opslag!$B$3,'Transportation O11-12, P3-4'!I24*1.1,IF('Transportation O11-12, P3-4'!E24=Opslag!$B$5,'Transportation O11-12, P3-4'!I24*0.6,IF('Transportation O11-12, P3-4'!E24=Opslag!$B$6,'Transportation O11-12, P3-4'!I24*3.6,IF('Transportation O11-12, P3-4'!E24=Opslag!$B$7,'Transportation O11-12, P3-4'!I24*0.2,'Transportation O11-12, P3-4'!I24))))</f>
        <v>0</v>
      </c>
      <c r="K24" s="44" t="str">
        <f>IFERROR(+VLOOKUP(E24,Opslag!$B$2:$C$7,2,FALSE),"")</f>
        <v/>
      </c>
      <c r="L24" s="41"/>
      <c r="M24" s="41"/>
    </row>
    <row r="25" spans="2:13" hidden="1" outlineLevel="1" x14ac:dyDescent="0.2">
      <c r="B25" s="52"/>
      <c r="C25" s="52"/>
      <c r="D25" s="52"/>
      <c r="E25" s="266"/>
      <c r="F25" s="52"/>
      <c r="G25" s="52"/>
      <c r="H25" s="53"/>
      <c r="I25" s="53"/>
      <c r="J25" s="274">
        <f>IF(E25=Opslag!$B$3,'Transportation O11-12, P3-4'!I25*1.1,IF('Transportation O11-12, P3-4'!E25=Opslag!$B$5,'Transportation O11-12, P3-4'!I25*0.6,IF('Transportation O11-12, P3-4'!E25=Opslag!$B$6,'Transportation O11-12, P3-4'!I25*3.6,IF('Transportation O11-12, P3-4'!E25=Opslag!$B$7,'Transportation O11-12, P3-4'!I25*0.2,'Transportation O11-12, P3-4'!I25))))</f>
        <v>0</v>
      </c>
      <c r="K25" s="44" t="str">
        <f>IFERROR(+VLOOKUP(E25,Opslag!$B$2:$C$7,2,FALSE),"")</f>
        <v/>
      </c>
      <c r="L25" s="41"/>
      <c r="M25" s="41"/>
    </row>
    <row r="26" spans="2:13" hidden="1" outlineLevel="1" x14ac:dyDescent="0.2">
      <c r="B26" s="52"/>
      <c r="C26" s="52"/>
      <c r="D26" s="52"/>
      <c r="E26" s="266"/>
      <c r="F26" s="52"/>
      <c r="G26" s="52"/>
      <c r="H26" s="53"/>
      <c r="I26" s="53"/>
      <c r="J26" s="274">
        <f>IF(E26=Opslag!$B$3,'Transportation O11-12, P3-4'!I26*1.1,IF('Transportation O11-12, P3-4'!E26=Opslag!$B$5,'Transportation O11-12, P3-4'!I26*0.6,IF('Transportation O11-12, P3-4'!E26=Opslag!$B$6,'Transportation O11-12, P3-4'!I26*3.6,IF('Transportation O11-12, P3-4'!E26=Opslag!$B$7,'Transportation O11-12, P3-4'!I26*0.2,'Transportation O11-12, P3-4'!I26))))</f>
        <v>0</v>
      </c>
      <c r="K26" s="44" t="str">
        <f>IFERROR(+VLOOKUP(E26,Opslag!$B$2:$C$7,2,FALSE),"")</f>
        <v/>
      </c>
      <c r="L26" s="41"/>
      <c r="M26" s="41"/>
    </row>
    <row r="27" spans="2:13" hidden="1" outlineLevel="1" x14ac:dyDescent="0.2">
      <c r="B27" s="52"/>
      <c r="C27" s="52"/>
      <c r="D27" s="52"/>
      <c r="E27" s="266"/>
      <c r="F27" s="52"/>
      <c r="G27" s="52"/>
      <c r="H27" s="53"/>
      <c r="I27" s="53"/>
      <c r="J27" s="274">
        <f>IF(E27=Opslag!$B$3,'Transportation O11-12, P3-4'!I27*1.1,IF('Transportation O11-12, P3-4'!E27=Opslag!$B$5,'Transportation O11-12, P3-4'!I27*0.6,IF('Transportation O11-12, P3-4'!E27=Opslag!$B$6,'Transportation O11-12, P3-4'!I27*3.6,IF('Transportation O11-12, P3-4'!E27=Opslag!$B$7,'Transportation O11-12, P3-4'!I27*0.2,'Transportation O11-12, P3-4'!I27))))</f>
        <v>0</v>
      </c>
      <c r="K27" s="44" t="str">
        <f>IFERROR(+VLOOKUP(E27,Opslag!$B$2:$C$7,2,FALSE),"")</f>
        <v/>
      </c>
      <c r="L27" s="41"/>
      <c r="M27" s="41"/>
    </row>
    <row r="28" spans="2:13" hidden="1" outlineLevel="1" x14ac:dyDescent="0.2">
      <c r="B28" s="52"/>
      <c r="C28" s="52"/>
      <c r="D28" s="52"/>
      <c r="E28" s="266"/>
      <c r="F28" s="52"/>
      <c r="G28" s="52"/>
      <c r="H28" s="53"/>
      <c r="I28" s="53"/>
      <c r="J28" s="274">
        <f>IF(E28=Opslag!$B$3,'Transportation O11-12, P3-4'!I28*1.1,IF('Transportation O11-12, P3-4'!E28=Opslag!$B$5,'Transportation O11-12, P3-4'!I28*0.6,IF('Transportation O11-12, P3-4'!E28=Opslag!$B$6,'Transportation O11-12, P3-4'!I28*3.6,IF('Transportation O11-12, P3-4'!E28=Opslag!$B$7,'Transportation O11-12, P3-4'!I28*0.2,'Transportation O11-12, P3-4'!I28))))</f>
        <v>0</v>
      </c>
      <c r="K28" s="44" t="str">
        <f>IFERROR(+VLOOKUP(E28,Opslag!$B$2:$C$7,2,FALSE),"")</f>
        <v/>
      </c>
      <c r="L28" s="41"/>
      <c r="M28" s="41"/>
    </row>
    <row r="29" spans="2:13" hidden="1" outlineLevel="1" x14ac:dyDescent="0.2">
      <c r="B29" s="52"/>
      <c r="C29" s="52"/>
      <c r="D29" s="52"/>
      <c r="E29" s="266"/>
      <c r="F29" s="52"/>
      <c r="G29" s="52"/>
      <c r="H29" s="53"/>
      <c r="I29" s="53"/>
      <c r="J29" s="274">
        <f>IF(E29=Opslag!$B$3,'Transportation O11-12, P3-4'!I29*1.1,IF('Transportation O11-12, P3-4'!E29=Opslag!$B$5,'Transportation O11-12, P3-4'!I29*0.6,IF('Transportation O11-12, P3-4'!E29=Opslag!$B$6,'Transportation O11-12, P3-4'!I29*3.6,IF('Transportation O11-12, P3-4'!E29=Opslag!$B$7,'Transportation O11-12, P3-4'!I29*0.2,'Transportation O11-12, P3-4'!I29))))</f>
        <v>0</v>
      </c>
      <c r="K29" s="44" t="str">
        <f>IFERROR(+VLOOKUP(E29,Opslag!$B$2:$C$7,2,FALSE),"")</f>
        <v/>
      </c>
      <c r="L29" s="41"/>
      <c r="M29" s="41"/>
    </row>
    <row r="30" spans="2:13" hidden="1" outlineLevel="1" x14ac:dyDescent="0.2">
      <c r="B30" s="52"/>
      <c r="C30" s="52"/>
      <c r="D30" s="52"/>
      <c r="E30" s="266"/>
      <c r="F30" s="52"/>
      <c r="G30" s="52"/>
      <c r="H30" s="53"/>
      <c r="I30" s="53"/>
      <c r="J30" s="274">
        <f>IF(E30=Opslag!$B$3,'Transportation O11-12, P3-4'!I30*1.1,IF('Transportation O11-12, P3-4'!E30=Opslag!$B$5,'Transportation O11-12, P3-4'!I30*0.6,IF('Transportation O11-12, P3-4'!E30=Opslag!$B$6,'Transportation O11-12, P3-4'!I30*3.6,IF('Transportation O11-12, P3-4'!E30=Opslag!$B$7,'Transportation O11-12, P3-4'!I30*0.2,'Transportation O11-12, P3-4'!I30))))</f>
        <v>0</v>
      </c>
      <c r="K30" s="44" t="str">
        <f>IFERROR(+VLOOKUP(E30,Opslag!$B$2:$C$7,2,FALSE),"")</f>
        <v/>
      </c>
      <c r="L30" s="41"/>
      <c r="M30" s="41"/>
    </row>
    <row r="31" spans="2:13" hidden="1" outlineLevel="1" x14ac:dyDescent="0.2">
      <c r="B31" s="52"/>
      <c r="C31" s="52"/>
      <c r="D31" s="52"/>
      <c r="E31" s="266"/>
      <c r="F31" s="52"/>
      <c r="G31" s="52"/>
      <c r="H31" s="53"/>
      <c r="I31" s="53"/>
      <c r="J31" s="274">
        <f>IF(E31=Opslag!$B$3,'Transportation O11-12, P3-4'!I31*1.1,IF('Transportation O11-12, P3-4'!E31=Opslag!$B$5,'Transportation O11-12, P3-4'!I31*0.6,IF('Transportation O11-12, P3-4'!E31=Opslag!$B$6,'Transportation O11-12, P3-4'!I31*3.6,IF('Transportation O11-12, P3-4'!E31=Opslag!$B$7,'Transportation O11-12, P3-4'!I31*0.2,'Transportation O11-12, P3-4'!I31))))</f>
        <v>0</v>
      </c>
      <c r="K31" s="44" t="str">
        <f>IFERROR(+VLOOKUP(E31,Opslag!$B$2:$C$7,2,FALSE),"")</f>
        <v/>
      </c>
      <c r="L31" s="41"/>
      <c r="M31" s="41"/>
    </row>
    <row r="32" spans="2:13" hidden="1" outlineLevel="1" x14ac:dyDescent="0.2">
      <c r="B32" s="52"/>
      <c r="C32" s="52"/>
      <c r="D32" s="52"/>
      <c r="E32" s="266"/>
      <c r="F32" s="52"/>
      <c r="G32" s="52"/>
      <c r="H32" s="53"/>
      <c r="I32" s="53"/>
      <c r="J32" s="274">
        <f>IF(E32=Opslag!$B$3,'Transportation O11-12, P3-4'!I32*1.1,IF('Transportation O11-12, P3-4'!E32=Opslag!$B$5,'Transportation O11-12, P3-4'!I32*0.6,IF('Transportation O11-12, P3-4'!E32=Opslag!$B$6,'Transportation O11-12, P3-4'!I32*3.6,IF('Transportation O11-12, P3-4'!E32=Opslag!$B$7,'Transportation O11-12, P3-4'!I32*0.2,'Transportation O11-12, P3-4'!I32))))</f>
        <v>0</v>
      </c>
      <c r="K32" s="44" t="str">
        <f>IFERROR(+VLOOKUP(E32,Opslag!$B$2:$C$7,2,FALSE),"")</f>
        <v/>
      </c>
      <c r="L32" s="41"/>
      <c r="M32" s="41"/>
    </row>
    <row r="33" spans="2:13" hidden="1" outlineLevel="1" x14ac:dyDescent="0.2">
      <c r="B33" s="52"/>
      <c r="C33" s="52"/>
      <c r="D33" s="52"/>
      <c r="E33" s="266"/>
      <c r="F33" s="52"/>
      <c r="G33" s="52"/>
      <c r="H33" s="53"/>
      <c r="I33" s="53"/>
      <c r="J33" s="274">
        <f>IF(E33=Opslag!$B$3,'Transportation O11-12, P3-4'!I33*1.1,IF('Transportation O11-12, P3-4'!E33=Opslag!$B$5,'Transportation O11-12, P3-4'!I33*0.6,IF('Transportation O11-12, P3-4'!E33=Opslag!$B$6,'Transportation O11-12, P3-4'!I33*3.6,IF('Transportation O11-12, P3-4'!E33=Opslag!$B$7,'Transportation O11-12, P3-4'!I33*0.2,'Transportation O11-12, P3-4'!I33))))</f>
        <v>0</v>
      </c>
      <c r="K33" s="44" t="str">
        <f>IFERROR(+VLOOKUP(E33,Opslag!$B$2:$C$7,2,FALSE),"")</f>
        <v/>
      </c>
      <c r="L33" s="41"/>
      <c r="M33" s="41"/>
    </row>
    <row r="34" spans="2:13" hidden="1" outlineLevel="1" x14ac:dyDescent="0.2">
      <c r="B34" s="52"/>
      <c r="C34" s="52"/>
      <c r="D34" s="52"/>
      <c r="E34" s="266"/>
      <c r="F34" s="52"/>
      <c r="G34" s="52"/>
      <c r="H34" s="53"/>
      <c r="I34" s="53"/>
      <c r="J34" s="274">
        <f>IF(E34=Opslag!$B$3,'Transportation O11-12, P3-4'!I34*1.1,IF('Transportation O11-12, P3-4'!E34=Opslag!$B$5,'Transportation O11-12, P3-4'!I34*0.6,IF('Transportation O11-12, P3-4'!E34=Opslag!$B$6,'Transportation O11-12, P3-4'!I34*3.6,IF('Transportation O11-12, P3-4'!E34=Opslag!$B$7,'Transportation O11-12, P3-4'!I34*0.2,'Transportation O11-12, P3-4'!I34))))</f>
        <v>0</v>
      </c>
      <c r="K34" s="44" t="str">
        <f>IFERROR(+VLOOKUP(E34,Opslag!$B$2:$C$7,2,FALSE),"")</f>
        <v/>
      </c>
      <c r="L34" s="41"/>
      <c r="M34" s="41"/>
    </row>
    <row r="35" spans="2:13" hidden="1" outlineLevel="1" x14ac:dyDescent="0.2">
      <c r="B35" s="52"/>
      <c r="C35" s="52"/>
      <c r="D35" s="52"/>
      <c r="E35" s="266"/>
      <c r="F35" s="52"/>
      <c r="G35" s="52"/>
      <c r="H35" s="53"/>
      <c r="I35" s="53"/>
      <c r="J35" s="274">
        <f>IF(E35=Opslag!$B$3,'Transportation O11-12, P3-4'!I35*1.1,IF('Transportation O11-12, P3-4'!E35=Opslag!$B$5,'Transportation O11-12, P3-4'!I35*0.6,IF('Transportation O11-12, P3-4'!E35=Opslag!$B$6,'Transportation O11-12, P3-4'!I35*3.6,IF('Transportation O11-12, P3-4'!E35=Opslag!$B$7,'Transportation O11-12, P3-4'!I35*0.2,'Transportation O11-12, P3-4'!I35))))</f>
        <v>0</v>
      </c>
      <c r="K35" s="44" t="str">
        <f>IFERROR(+VLOOKUP(E35,Opslag!$B$2:$C$7,2,FALSE),"")</f>
        <v/>
      </c>
      <c r="L35" s="41"/>
      <c r="M35" s="41"/>
    </row>
    <row r="36" spans="2:13" hidden="1" outlineLevel="1" x14ac:dyDescent="0.2">
      <c r="B36" s="52"/>
      <c r="C36" s="52"/>
      <c r="D36" s="52"/>
      <c r="E36" s="266"/>
      <c r="F36" s="52"/>
      <c r="G36" s="52"/>
      <c r="H36" s="53"/>
      <c r="I36" s="53"/>
      <c r="J36" s="274">
        <f>IF(E36=Opslag!$B$3,'Transportation O11-12, P3-4'!I36*1.1,IF('Transportation O11-12, P3-4'!E36=Opslag!$B$5,'Transportation O11-12, P3-4'!I36*0.6,IF('Transportation O11-12, P3-4'!E36=Opslag!$B$6,'Transportation O11-12, P3-4'!I36*3.6,IF('Transportation O11-12, P3-4'!E36=Opslag!$B$7,'Transportation O11-12, P3-4'!I36*0.2,'Transportation O11-12, P3-4'!I36))))</f>
        <v>0</v>
      </c>
      <c r="K36" s="44" t="str">
        <f>IFERROR(+VLOOKUP(E36,Opslag!$B$2:$C$7,2,FALSE),"")</f>
        <v/>
      </c>
      <c r="L36" s="41"/>
      <c r="M36" s="41"/>
    </row>
    <row r="37" spans="2:13" hidden="1" outlineLevel="1" x14ac:dyDescent="0.2">
      <c r="B37" s="52"/>
      <c r="C37" s="52"/>
      <c r="D37" s="52"/>
      <c r="E37" s="266"/>
      <c r="F37" s="52"/>
      <c r="G37" s="52"/>
      <c r="H37" s="53"/>
      <c r="I37" s="53"/>
      <c r="J37" s="274">
        <f>IF(E37=Opslag!$B$3,'Transportation O11-12, P3-4'!I37*1.1,IF('Transportation O11-12, P3-4'!E37=Opslag!$B$5,'Transportation O11-12, P3-4'!I37*0.6,IF('Transportation O11-12, P3-4'!E37=Opslag!$B$6,'Transportation O11-12, P3-4'!I37*3.6,IF('Transportation O11-12, P3-4'!E37=Opslag!$B$7,'Transportation O11-12, P3-4'!I37*0.2,'Transportation O11-12, P3-4'!I37))))</f>
        <v>0</v>
      </c>
      <c r="K37" s="44" t="str">
        <f>IFERROR(+VLOOKUP(E37,Opslag!$B$2:$C$7,2,FALSE),"")</f>
        <v/>
      </c>
      <c r="L37" s="41"/>
      <c r="M37" s="41"/>
    </row>
    <row r="38" spans="2:13" hidden="1" outlineLevel="1" x14ac:dyDescent="0.2">
      <c r="B38" s="52"/>
      <c r="C38" s="52"/>
      <c r="D38" s="52"/>
      <c r="E38" s="266"/>
      <c r="F38" s="52"/>
      <c r="G38" s="52"/>
      <c r="H38" s="53"/>
      <c r="I38" s="53"/>
      <c r="J38" s="274">
        <f>IF(E38=Opslag!$B$3,'Transportation O11-12, P3-4'!I38*1.1,IF('Transportation O11-12, P3-4'!E38=Opslag!$B$5,'Transportation O11-12, P3-4'!I38*0.6,IF('Transportation O11-12, P3-4'!E38=Opslag!$B$6,'Transportation O11-12, P3-4'!I38*3.6,IF('Transportation O11-12, P3-4'!E38=Opslag!$B$7,'Transportation O11-12, P3-4'!I38*0.2,'Transportation O11-12, P3-4'!I38))))</f>
        <v>0</v>
      </c>
      <c r="K38" s="44" t="str">
        <f>IFERROR(+VLOOKUP(E38,Opslag!$B$2:$C$7,2,FALSE),"")</f>
        <v/>
      </c>
      <c r="L38" s="41"/>
      <c r="M38" s="41"/>
    </row>
    <row r="39" spans="2:13" hidden="1" outlineLevel="1" x14ac:dyDescent="0.2">
      <c r="B39" s="52"/>
      <c r="C39" s="52"/>
      <c r="D39" s="52"/>
      <c r="E39" s="266"/>
      <c r="F39" s="52"/>
      <c r="G39" s="52"/>
      <c r="H39" s="53"/>
      <c r="I39" s="53"/>
      <c r="J39" s="274">
        <f>IF(E39=Opslag!$B$3,'Transportation O11-12, P3-4'!I39*1.1,IF('Transportation O11-12, P3-4'!E39=Opslag!$B$5,'Transportation O11-12, P3-4'!I39*0.6,IF('Transportation O11-12, P3-4'!E39=Opslag!$B$6,'Transportation O11-12, P3-4'!I39*3.6,IF('Transportation O11-12, P3-4'!E39=Opslag!$B$7,'Transportation O11-12, P3-4'!I39*0.2,'Transportation O11-12, P3-4'!I39))))</f>
        <v>0</v>
      </c>
      <c r="K39" s="44" t="str">
        <f>IFERROR(+VLOOKUP(E39,Opslag!$B$2:$C$7,2,FALSE),"")</f>
        <v/>
      </c>
      <c r="L39" s="41"/>
      <c r="M39" s="41"/>
    </row>
    <row r="40" spans="2:13" hidden="1" outlineLevel="1" x14ac:dyDescent="0.2">
      <c r="B40" s="52"/>
      <c r="C40" s="52"/>
      <c r="D40" s="52"/>
      <c r="E40" s="266"/>
      <c r="F40" s="52"/>
      <c r="G40" s="52"/>
      <c r="H40" s="53"/>
      <c r="I40" s="53"/>
      <c r="J40" s="274">
        <f>IF(E40=Opslag!$B$3,'Transportation O11-12, P3-4'!I40*1.1,IF('Transportation O11-12, P3-4'!E40=Opslag!$B$5,'Transportation O11-12, P3-4'!I40*0.6,IF('Transportation O11-12, P3-4'!E40=Opslag!$B$6,'Transportation O11-12, P3-4'!I40*3.6,IF('Transportation O11-12, P3-4'!E40=Opslag!$B$7,'Transportation O11-12, P3-4'!I40*0.2,'Transportation O11-12, P3-4'!I40))))</f>
        <v>0</v>
      </c>
      <c r="K40" s="44" t="str">
        <f>IFERROR(+VLOOKUP(E40,Opslag!$B$2:$C$7,2,FALSE),"")</f>
        <v/>
      </c>
      <c r="L40" s="41"/>
      <c r="M40" s="41"/>
    </row>
    <row r="41" spans="2:13" hidden="1" outlineLevel="1" x14ac:dyDescent="0.2">
      <c r="B41" s="52"/>
      <c r="C41" s="52"/>
      <c r="D41" s="52"/>
      <c r="E41" s="266"/>
      <c r="F41" s="52"/>
      <c r="G41" s="52"/>
      <c r="H41" s="53"/>
      <c r="I41" s="53"/>
      <c r="J41" s="274">
        <f>IF(E41=Opslag!$B$3,'Transportation O11-12, P3-4'!I41*1.1,IF('Transportation O11-12, P3-4'!E41=Opslag!$B$5,'Transportation O11-12, P3-4'!I41*0.6,IF('Transportation O11-12, P3-4'!E41=Opslag!$B$6,'Transportation O11-12, P3-4'!I41*3.6,IF('Transportation O11-12, P3-4'!E41=Opslag!$B$7,'Transportation O11-12, P3-4'!I41*0.2,'Transportation O11-12, P3-4'!I41))))</f>
        <v>0</v>
      </c>
      <c r="K41" s="44" t="str">
        <f>IFERROR(+VLOOKUP(E41,Opslag!$B$2:$C$7,2,FALSE),"")</f>
        <v/>
      </c>
      <c r="L41" s="41"/>
      <c r="M41" s="41"/>
    </row>
    <row r="42" spans="2:13" hidden="1" outlineLevel="1" x14ac:dyDescent="0.2">
      <c r="B42" s="52"/>
      <c r="C42" s="52"/>
      <c r="D42" s="52"/>
      <c r="E42" s="266"/>
      <c r="F42" s="52"/>
      <c r="G42" s="52"/>
      <c r="H42" s="53"/>
      <c r="I42" s="53"/>
      <c r="J42" s="274">
        <f>IF(E42=Opslag!$B$3,'Transportation O11-12, P3-4'!I42*1.1,IF('Transportation O11-12, P3-4'!E42=Opslag!$B$5,'Transportation O11-12, P3-4'!I42*0.6,IF('Transportation O11-12, P3-4'!E42=Opslag!$B$6,'Transportation O11-12, P3-4'!I42*3.6,IF('Transportation O11-12, P3-4'!E42=Opslag!$B$7,'Transportation O11-12, P3-4'!I42*0.2,'Transportation O11-12, P3-4'!I42))))</f>
        <v>0</v>
      </c>
      <c r="K42" s="44" t="str">
        <f>IFERROR(+VLOOKUP(E42,Opslag!$B$2:$C$7,2,FALSE),"")</f>
        <v/>
      </c>
      <c r="L42" s="41"/>
      <c r="M42" s="41"/>
    </row>
    <row r="43" spans="2:13" hidden="1" outlineLevel="1" x14ac:dyDescent="0.2">
      <c r="B43" s="52"/>
      <c r="C43" s="52"/>
      <c r="D43" s="52"/>
      <c r="E43" s="266"/>
      <c r="F43" s="52"/>
      <c r="G43" s="52"/>
      <c r="H43" s="53"/>
      <c r="I43" s="53"/>
      <c r="J43" s="274">
        <f>IF(E43=Opslag!$B$3,'Transportation O11-12, P3-4'!I43*1.1,IF('Transportation O11-12, P3-4'!E43=Opslag!$B$5,'Transportation O11-12, P3-4'!I43*0.6,IF('Transportation O11-12, P3-4'!E43=Opslag!$B$6,'Transportation O11-12, P3-4'!I43*3.6,IF('Transportation O11-12, P3-4'!E43=Opslag!$B$7,'Transportation O11-12, P3-4'!I43*0.2,'Transportation O11-12, P3-4'!I43))))</f>
        <v>0</v>
      </c>
      <c r="K43" s="44" t="str">
        <f>IFERROR(+VLOOKUP(E43,Opslag!$B$2:$C$7,2,FALSE),"")</f>
        <v/>
      </c>
      <c r="L43" s="41"/>
      <c r="M43" s="41"/>
    </row>
    <row r="44" spans="2:13" hidden="1" outlineLevel="1" x14ac:dyDescent="0.2">
      <c r="B44" s="52"/>
      <c r="C44" s="52"/>
      <c r="D44" s="52"/>
      <c r="E44" s="266"/>
      <c r="F44" s="52"/>
      <c r="G44" s="52"/>
      <c r="H44" s="53"/>
      <c r="I44" s="53"/>
      <c r="J44" s="274">
        <f>IF(E44=Opslag!$B$3,'Transportation O11-12, P3-4'!I44*1.1,IF('Transportation O11-12, P3-4'!E44=Opslag!$B$5,'Transportation O11-12, P3-4'!I44*0.6,IF('Transportation O11-12, P3-4'!E44=Opslag!$B$6,'Transportation O11-12, P3-4'!I44*3.6,IF('Transportation O11-12, P3-4'!E44=Opslag!$B$7,'Transportation O11-12, P3-4'!I44*0.2,'Transportation O11-12, P3-4'!I44))))</f>
        <v>0</v>
      </c>
      <c r="K44" s="44" t="str">
        <f>IFERROR(+VLOOKUP(E44,Opslag!$B$2:$C$7,2,FALSE),"")</f>
        <v/>
      </c>
      <c r="L44" s="41"/>
      <c r="M44" s="41"/>
    </row>
    <row r="45" spans="2:13" hidden="1" outlineLevel="1" x14ac:dyDescent="0.2">
      <c r="B45" s="52"/>
      <c r="C45" s="52"/>
      <c r="D45" s="52"/>
      <c r="E45" s="266"/>
      <c r="F45" s="52"/>
      <c r="G45" s="52"/>
      <c r="H45" s="53"/>
      <c r="I45" s="53"/>
      <c r="J45" s="274">
        <f>IF(E45=Opslag!$B$3,'Transportation O11-12, P3-4'!I45*1.1,IF('Transportation O11-12, P3-4'!E45=Opslag!$B$5,'Transportation O11-12, P3-4'!I45*0.6,IF('Transportation O11-12, P3-4'!E45=Opslag!$B$6,'Transportation O11-12, P3-4'!I45*3.6,IF('Transportation O11-12, P3-4'!E45=Opslag!$B$7,'Transportation O11-12, P3-4'!I45*0.2,'Transportation O11-12, P3-4'!I45))))</f>
        <v>0</v>
      </c>
      <c r="K45" s="44" t="str">
        <f>IFERROR(+VLOOKUP(E45,Opslag!$B$2:$C$7,2,FALSE),"")</f>
        <v/>
      </c>
      <c r="L45" s="41"/>
      <c r="M45" s="41"/>
    </row>
    <row r="46" spans="2:13" hidden="1" outlineLevel="1" x14ac:dyDescent="0.2">
      <c r="B46" s="52"/>
      <c r="C46" s="52"/>
      <c r="D46" s="52"/>
      <c r="E46" s="266"/>
      <c r="F46" s="52"/>
      <c r="G46" s="52"/>
      <c r="H46" s="53"/>
      <c r="I46" s="53"/>
      <c r="J46" s="274">
        <f>IF(E46=Opslag!$B$3,'Transportation O11-12, P3-4'!I46*1.1,IF('Transportation O11-12, P3-4'!E46=Opslag!$B$5,'Transportation O11-12, P3-4'!I46*0.6,IF('Transportation O11-12, P3-4'!E46=Opslag!$B$6,'Transportation O11-12, P3-4'!I46*3.6,IF('Transportation O11-12, P3-4'!E46=Opslag!$B$7,'Transportation O11-12, P3-4'!I46*0.2,'Transportation O11-12, P3-4'!I46))))</f>
        <v>0</v>
      </c>
      <c r="K46" s="44" t="str">
        <f>IFERROR(+VLOOKUP(E46,Opslag!$B$2:$C$7,2,FALSE),"")</f>
        <v/>
      </c>
      <c r="L46" s="41"/>
      <c r="M46" s="41"/>
    </row>
    <row r="47" spans="2:13" hidden="1" outlineLevel="1" x14ac:dyDescent="0.2">
      <c r="B47" s="52"/>
      <c r="C47" s="52"/>
      <c r="D47" s="52"/>
      <c r="E47" s="266"/>
      <c r="F47" s="52"/>
      <c r="G47" s="52"/>
      <c r="H47" s="53"/>
      <c r="I47" s="53"/>
      <c r="J47" s="274">
        <f>IF(E47=Opslag!$B$3,'Transportation O11-12, P3-4'!I47*1.1,IF('Transportation O11-12, P3-4'!E47=Opslag!$B$5,'Transportation O11-12, P3-4'!I47*0.6,IF('Transportation O11-12, P3-4'!E47=Opslag!$B$6,'Transportation O11-12, P3-4'!I47*3.6,IF('Transportation O11-12, P3-4'!E47=Opslag!$B$7,'Transportation O11-12, P3-4'!I47*0.2,'Transportation O11-12, P3-4'!I47))))</f>
        <v>0</v>
      </c>
      <c r="K47" s="44" t="str">
        <f>IFERROR(+VLOOKUP(E47,Opslag!$B$2:$C$7,2,FALSE),"")</f>
        <v/>
      </c>
      <c r="L47" s="41"/>
      <c r="M47" s="41"/>
    </row>
    <row r="48" spans="2:13" hidden="1" outlineLevel="1" x14ac:dyDescent="0.2">
      <c r="B48" s="52"/>
      <c r="C48" s="52"/>
      <c r="D48" s="52"/>
      <c r="E48" s="266"/>
      <c r="F48" s="52"/>
      <c r="G48" s="52"/>
      <c r="H48" s="53"/>
      <c r="I48" s="53"/>
      <c r="J48" s="274">
        <f>IF(E48=Opslag!$B$3,'Transportation O11-12, P3-4'!I48*1.1,IF('Transportation O11-12, P3-4'!E48=Opslag!$B$5,'Transportation O11-12, P3-4'!I48*0.6,IF('Transportation O11-12, P3-4'!E48=Opslag!$B$6,'Transportation O11-12, P3-4'!I48*3.6,IF('Transportation O11-12, P3-4'!E48=Opslag!$B$7,'Transportation O11-12, P3-4'!I48*0.2,'Transportation O11-12, P3-4'!I48))))</f>
        <v>0</v>
      </c>
      <c r="K48" s="44" t="str">
        <f>IFERROR(+VLOOKUP(E48,Opslag!$B$2:$C$7,2,FALSE),"")</f>
        <v/>
      </c>
      <c r="L48" s="41"/>
      <c r="M48" s="41"/>
    </row>
    <row r="49" spans="1:13" hidden="1" outlineLevel="1" x14ac:dyDescent="0.2">
      <c r="B49" s="52"/>
      <c r="C49" s="52"/>
      <c r="D49" s="52"/>
      <c r="E49" s="266"/>
      <c r="F49" s="52"/>
      <c r="G49" s="52"/>
      <c r="H49" s="53"/>
      <c r="I49" s="53"/>
      <c r="J49" s="274">
        <f>IF(E49=Opslag!$B$3,'Transportation O11-12, P3-4'!I49*1.1,IF('Transportation O11-12, P3-4'!E49=Opslag!$B$5,'Transportation O11-12, P3-4'!I49*0.6,IF('Transportation O11-12, P3-4'!E49=Opslag!$B$6,'Transportation O11-12, P3-4'!I49*3.6,IF('Transportation O11-12, P3-4'!E49=Opslag!$B$7,'Transportation O11-12, P3-4'!I49*0.2,'Transportation O11-12, P3-4'!I49))))</f>
        <v>0</v>
      </c>
      <c r="K49" s="44" t="str">
        <f>IFERROR(+VLOOKUP(E49,Opslag!$B$2:$C$7,2,FALSE),"")</f>
        <v/>
      </c>
      <c r="L49" s="41"/>
      <c r="M49" s="41"/>
    </row>
    <row r="50" spans="1:13" hidden="1" outlineLevel="1" x14ac:dyDescent="0.2">
      <c r="B50" s="52"/>
      <c r="C50" s="52"/>
      <c r="D50" s="52"/>
      <c r="E50" s="266"/>
      <c r="F50" s="52"/>
      <c r="G50" s="52"/>
      <c r="H50" s="53"/>
      <c r="I50" s="53"/>
      <c r="J50" s="274">
        <f>IF(E50=Opslag!$B$3,'Transportation O11-12, P3-4'!I50*1.1,IF('Transportation O11-12, P3-4'!E50=Opslag!$B$5,'Transportation O11-12, P3-4'!I50*0.6,IF('Transportation O11-12, P3-4'!E50=Opslag!$B$6,'Transportation O11-12, P3-4'!I50*3.6,IF('Transportation O11-12, P3-4'!E50=Opslag!$B$7,'Transportation O11-12, P3-4'!I50*0.2,'Transportation O11-12, P3-4'!I50))))</f>
        <v>0</v>
      </c>
      <c r="K50" s="44" t="str">
        <f>IFERROR(+VLOOKUP(E50,Opslag!$B$2:$C$7,2,FALSE),"")</f>
        <v/>
      </c>
      <c r="L50" s="41"/>
      <c r="M50" s="41"/>
    </row>
    <row r="51" spans="1:13" hidden="1" outlineLevel="1" x14ac:dyDescent="0.2">
      <c r="B51" s="52"/>
      <c r="C51" s="52"/>
      <c r="D51" s="52"/>
      <c r="E51" s="266"/>
      <c r="F51" s="52"/>
      <c r="G51" s="52"/>
      <c r="H51" s="53"/>
      <c r="I51" s="53"/>
      <c r="J51" s="274">
        <f>IF(E51=Opslag!$B$3,'Transportation O11-12, P3-4'!I51*1.1,IF('Transportation O11-12, P3-4'!E51=Opslag!$B$5,'Transportation O11-12, P3-4'!I51*0.6,IF('Transportation O11-12, P3-4'!E51=Opslag!$B$6,'Transportation O11-12, P3-4'!I51*3.6,IF('Transportation O11-12, P3-4'!E51=Opslag!$B$7,'Transportation O11-12, P3-4'!I51*0.2,'Transportation O11-12, P3-4'!I51))))</f>
        <v>0</v>
      </c>
      <c r="K51" s="44" t="str">
        <f>IFERROR(+VLOOKUP(E51,Opslag!$B$2:$C$7,2,FALSE),"")</f>
        <v/>
      </c>
      <c r="L51" s="41"/>
      <c r="M51" s="41"/>
    </row>
    <row r="52" spans="1:13" hidden="1" outlineLevel="1" x14ac:dyDescent="0.2">
      <c r="B52" s="52"/>
      <c r="C52" s="52"/>
      <c r="D52" s="52"/>
      <c r="E52" s="266"/>
      <c r="F52" s="52"/>
      <c r="G52" s="52"/>
      <c r="H52" s="53"/>
      <c r="I52" s="53"/>
      <c r="J52" s="274">
        <f>IF(E52=Opslag!$B$3,'Transportation O11-12, P3-4'!I52*1.1,IF('Transportation O11-12, P3-4'!E52=Opslag!$B$5,'Transportation O11-12, P3-4'!I52*0.6,IF('Transportation O11-12, P3-4'!E52=Opslag!$B$6,'Transportation O11-12, P3-4'!I52*3.6,IF('Transportation O11-12, P3-4'!E52=Opslag!$B$7,'Transportation O11-12, P3-4'!I52*0.2,'Transportation O11-12, P3-4'!I52))))</f>
        <v>0</v>
      </c>
      <c r="K52" s="44" t="str">
        <f>IFERROR(+VLOOKUP(E52,Opslag!$B$2:$C$7,2,FALSE),"")</f>
        <v/>
      </c>
      <c r="L52" s="41"/>
      <c r="M52" s="41"/>
    </row>
    <row r="53" spans="1:13" hidden="1" outlineLevel="1" x14ac:dyDescent="0.2">
      <c r="B53" s="52"/>
      <c r="C53" s="52"/>
      <c r="D53" s="52"/>
      <c r="E53" s="266"/>
      <c r="F53" s="52"/>
      <c r="G53" s="52"/>
      <c r="H53" s="53"/>
      <c r="I53" s="53"/>
      <c r="J53" s="274">
        <f>IF(E53=Opslag!$B$3,'Transportation O11-12, P3-4'!I53*1.1,IF('Transportation O11-12, P3-4'!E53=Opslag!$B$5,'Transportation O11-12, P3-4'!I53*0.6,IF('Transportation O11-12, P3-4'!E53=Opslag!$B$6,'Transportation O11-12, P3-4'!I53*3.6,IF('Transportation O11-12, P3-4'!E53=Opslag!$B$7,'Transportation O11-12, P3-4'!I53*0.2,'Transportation O11-12, P3-4'!I53))))</f>
        <v>0</v>
      </c>
      <c r="K53" s="44" t="str">
        <f>IFERROR(+VLOOKUP(E53,Opslag!$B$2:$C$7,2,FALSE),"")</f>
        <v/>
      </c>
      <c r="L53" s="41"/>
      <c r="M53" s="41"/>
    </row>
    <row r="54" spans="1:13" hidden="1" outlineLevel="1" x14ac:dyDescent="0.2">
      <c r="B54" s="52"/>
      <c r="C54" s="52"/>
      <c r="D54" s="52"/>
      <c r="E54" s="266"/>
      <c r="F54" s="52"/>
      <c r="G54" s="52"/>
      <c r="H54" s="53"/>
      <c r="I54" s="53"/>
      <c r="J54" s="274">
        <f>IF(E54=Opslag!$B$3,'Transportation O11-12, P3-4'!I54*1.1,IF('Transportation O11-12, P3-4'!E54=Opslag!$B$5,'Transportation O11-12, P3-4'!I54*0.6,IF('Transportation O11-12, P3-4'!E54=Opslag!$B$6,'Transportation O11-12, P3-4'!I54*3.6,IF('Transportation O11-12, P3-4'!E54=Opslag!$B$7,'Transportation O11-12, P3-4'!I54*0.2,'Transportation O11-12, P3-4'!I54))))</f>
        <v>0</v>
      </c>
      <c r="K54" s="44" t="str">
        <f>IFERROR(+VLOOKUP(E54,Opslag!$B$2:$C$7,2,FALSE),"")</f>
        <v/>
      </c>
      <c r="L54" s="41"/>
      <c r="M54" s="41"/>
    </row>
    <row r="55" spans="1:13" hidden="1" outlineLevel="1" x14ac:dyDescent="0.2">
      <c r="B55" s="52"/>
      <c r="C55" s="52"/>
      <c r="D55" s="52"/>
      <c r="E55" s="266"/>
      <c r="F55" s="52"/>
      <c r="G55" s="52"/>
      <c r="H55" s="53"/>
      <c r="I55" s="53"/>
      <c r="J55" s="274">
        <f>IF(E55=Opslag!$B$3,'Transportation O11-12, P3-4'!I55*1.1,IF('Transportation O11-12, P3-4'!E55=Opslag!$B$5,'Transportation O11-12, P3-4'!I55*0.6,IF('Transportation O11-12, P3-4'!E55=Opslag!$B$6,'Transportation O11-12, P3-4'!I55*3.6,IF('Transportation O11-12, P3-4'!E55=Opslag!$B$7,'Transportation O11-12, P3-4'!I55*0.2,'Transportation O11-12, P3-4'!I55))))</f>
        <v>0</v>
      </c>
      <c r="K55" s="44" t="str">
        <f>IFERROR(+VLOOKUP(E55,Opslag!$B$2:$C$7,2,FALSE),"")</f>
        <v/>
      </c>
      <c r="L55" s="41"/>
      <c r="M55" s="41"/>
    </row>
    <row r="56" spans="1:13" hidden="1" outlineLevel="1" x14ac:dyDescent="0.2">
      <c r="B56" s="52"/>
      <c r="C56" s="52"/>
      <c r="D56" s="52"/>
      <c r="E56" s="266"/>
      <c r="F56" s="52"/>
      <c r="G56" s="52"/>
      <c r="H56" s="53"/>
      <c r="I56" s="53"/>
      <c r="J56" s="274">
        <f>IF(E56=Opslag!$B$3,'Transportation O11-12, P3-4'!I56*1.1,IF('Transportation O11-12, P3-4'!E56=Opslag!$B$5,'Transportation O11-12, P3-4'!I56*0.6,IF('Transportation O11-12, P3-4'!E56=Opslag!$B$6,'Transportation O11-12, P3-4'!I56*3.6,IF('Transportation O11-12, P3-4'!E56=Opslag!$B$7,'Transportation O11-12, P3-4'!I56*0.2,'Transportation O11-12, P3-4'!I56))))</f>
        <v>0</v>
      </c>
      <c r="K56" s="44" t="str">
        <f>IFERROR(+VLOOKUP(E56,Opslag!$B$2:$C$7,2,FALSE),"")</f>
        <v/>
      </c>
      <c r="L56" s="41"/>
      <c r="M56" s="41"/>
    </row>
    <row r="57" spans="1:13" hidden="1" outlineLevel="1" x14ac:dyDescent="0.2">
      <c r="B57" s="52"/>
      <c r="C57" s="52"/>
      <c r="D57" s="52"/>
      <c r="E57" s="266"/>
      <c r="F57" s="52"/>
      <c r="G57" s="52"/>
      <c r="H57" s="53"/>
      <c r="I57" s="53"/>
      <c r="J57" s="274">
        <f>IF(E57=Opslag!$B$3,'Transportation O11-12, P3-4'!I57*1.1,IF('Transportation O11-12, P3-4'!E57=Opslag!$B$5,'Transportation O11-12, P3-4'!I57*0.6,IF('Transportation O11-12, P3-4'!E57=Opslag!$B$6,'Transportation O11-12, P3-4'!I57*3.6,IF('Transportation O11-12, P3-4'!E57=Opslag!$B$7,'Transportation O11-12, P3-4'!I57*0.2,'Transportation O11-12, P3-4'!I57))))</f>
        <v>0</v>
      </c>
      <c r="K57" s="44" t="str">
        <f>IFERROR(+VLOOKUP(E57,Opslag!$B$2:$C$7,2,FALSE),"")</f>
        <v/>
      </c>
      <c r="L57" s="41"/>
      <c r="M57" s="41"/>
    </row>
    <row r="58" spans="1:13" hidden="1" outlineLevel="1" x14ac:dyDescent="0.2">
      <c r="B58" s="52"/>
      <c r="C58" s="52"/>
      <c r="D58" s="52"/>
      <c r="E58" s="266"/>
      <c r="F58" s="52"/>
      <c r="G58" s="52"/>
      <c r="H58" s="53"/>
      <c r="I58" s="53"/>
      <c r="J58" s="274">
        <f>IF(E58=Opslag!$B$3,'Transportation O11-12, P3-4'!I58*1.1,IF('Transportation O11-12, P3-4'!E58=Opslag!$B$5,'Transportation O11-12, P3-4'!I58*0.6,IF('Transportation O11-12, P3-4'!E58=Opslag!$B$6,'Transportation O11-12, P3-4'!I58*3.6,IF('Transportation O11-12, P3-4'!E58=Opslag!$B$7,'Transportation O11-12, P3-4'!I58*0.2,'Transportation O11-12, P3-4'!I58))))</f>
        <v>0</v>
      </c>
      <c r="K58" s="44" t="str">
        <f>IFERROR(+VLOOKUP(E58,Opslag!$B$2:$C$7,2,FALSE),"")</f>
        <v/>
      </c>
      <c r="L58" s="41"/>
      <c r="M58" s="41"/>
    </row>
    <row r="59" spans="1:13" hidden="1" outlineLevel="1" x14ac:dyDescent="0.2">
      <c r="B59" s="52"/>
      <c r="C59" s="52"/>
      <c r="D59" s="52"/>
      <c r="E59" s="266"/>
      <c r="F59" s="52"/>
      <c r="G59" s="52"/>
      <c r="H59" s="53"/>
      <c r="I59" s="53"/>
      <c r="J59" s="274">
        <f>IF(E59=Opslag!$B$3,'Transportation O11-12, P3-4'!I59*1.1,IF('Transportation O11-12, P3-4'!E59=Opslag!$B$5,'Transportation O11-12, P3-4'!I59*0.6,IF('Transportation O11-12, P3-4'!E59=Opslag!$B$6,'Transportation O11-12, P3-4'!I59*3.6,IF('Transportation O11-12, P3-4'!E59=Opslag!$B$7,'Transportation O11-12, P3-4'!I59*0.2,'Transportation O11-12, P3-4'!I59))))</f>
        <v>0</v>
      </c>
      <c r="K59" s="44" t="str">
        <f>IFERROR(+VLOOKUP(E59,Opslag!$B$2:$C$7,2,FALSE),"")</f>
        <v/>
      </c>
      <c r="L59" s="41"/>
      <c r="M59" s="41"/>
    </row>
    <row r="60" spans="1:13" hidden="1" outlineLevel="1" x14ac:dyDescent="0.2">
      <c r="B60" s="52"/>
      <c r="C60" s="52"/>
      <c r="D60" s="52"/>
      <c r="E60" s="266"/>
      <c r="F60" s="52"/>
      <c r="G60" s="52"/>
      <c r="H60" s="53"/>
      <c r="I60" s="53"/>
      <c r="J60" s="274">
        <f>IF(E60=Opslag!$B$3,'Transportation O11-12, P3-4'!I60*1.1,IF('Transportation O11-12, P3-4'!E60=Opslag!$B$5,'Transportation O11-12, P3-4'!I60*0.6,IF('Transportation O11-12, P3-4'!E60=Opslag!$B$6,'Transportation O11-12, P3-4'!I60*3.6,IF('Transportation O11-12, P3-4'!E60=Opslag!$B$7,'Transportation O11-12, P3-4'!I60*0.2,'Transportation O11-12, P3-4'!I60))))</f>
        <v>0</v>
      </c>
      <c r="K60" s="44" t="str">
        <f>IFERROR(+VLOOKUP(E60,Opslag!$B$2:$C$7,2,FALSE),"")</f>
        <v/>
      </c>
      <c r="L60" s="41"/>
      <c r="M60" s="41"/>
    </row>
    <row r="61" spans="1:13" hidden="1" outlineLevel="1" x14ac:dyDescent="0.2">
      <c r="B61" s="267"/>
      <c r="C61" s="267"/>
      <c r="D61" s="267"/>
      <c r="E61" s="268"/>
      <c r="F61" s="267"/>
      <c r="G61" s="267"/>
      <c r="H61" s="269"/>
      <c r="I61" s="269"/>
      <c r="J61" s="274">
        <f>IF(E61=Opslag!$B$3,'Transportation O11-12, P3-4'!I61*1.1,IF('Transportation O11-12, P3-4'!E61=Opslag!$B$5,'Transportation O11-12, P3-4'!I61*0.6,IF('Transportation O11-12, P3-4'!E61=Opslag!$B$6,'Transportation O11-12, P3-4'!I61*3.6,IF('Transportation O11-12, P3-4'!E61=Opslag!$B$7,'Transportation O11-12, P3-4'!I61*0.2,'Transportation O11-12, P3-4'!I61))))</f>
        <v>0</v>
      </c>
      <c r="K61" s="44" t="str">
        <f>IFERROR(+VLOOKUP(E61,Opslag!$B$2:$C$7,2,FALSE),"")</f>
        <v/>
      </c>
      <c r="L61" s="45"/>
      <c r="M61" s="45"/>
    </row>
    <row r="62" spans="1:13" collapsed="1" x14ac:dyDescent="0.2">
      <c r="A62" s="98"/>
      <c r="B62" s="328" t="str">
        <f>+HLOOKUP($G$2,Language!$B:$G,219,FALSE)</f>
        <v>Plug-in hybridbiler opføres som to linjer i tabellen, hvor hver linje repræsenterer hver brændstoftype, og kørte km skrives kun på en linje.</v>
      </c>
      <c r="C62" s="328"/>
      <c r="D62" s="328"/>
      <c r="E62" s="328"/>
      <c r="F62" s="328"/>
      <c r="G62" s="328"/>
      <c r="H62" s="204">
        <f>SUM(H11:H61)</f>
        <v>0</v>
      </c>
      <c r="I62" s="205"/>
      <c r="J62" s="275" t="str">
        <f>IF(SUM(J11:J61)=0,"",SUM(J11:J61))</f>
        <v/>
      </c>
      <c r="K62" s="206" t="str">
        <f>IFERROR(+VLOOKUP(E62,Opslag!$B$2:$C$7,2,FALSE),"")</f>
        <v/>
      </c>
      <c r="L62" s="46"/>
    </row>
    <row r="63" spans="1:13" x14ac:dyDescent="0.2">
      <c r="A63" s="98"/>
      <c r="B63" s="98"/>
      <c r="C63" s="207"/>
      <c r="D63" s="207"/>
      <c r="E63" s="208"/>
      <c r="F63" s="207"/>
      <c r="G63" s="207"/>
      <c r="H63" s="205"/>
      <c r="I63" s="205"/>
      <c r="J63" s="275"/>
      <c r="K63" s="206"/>
      <c r="L63" s="46"/>
    </row>
    <row r="64" spans="1:13" x14ac:dyDescent="0.2">
      <c r="A64" s="98"/>
      <c r="B64" s="209" t="str">
        <f>+HLOOKUP($G$2,Language!$B:$G,148,FALSE)&amp;":"</f>
        <v>Brændstofforbrug i perioden (benzin/diesel-eq.):</v>
      </c>
      <c r="C64" s="207"/>
      <c r="D64" s="207"/>
      <c r="E64" s="208"/>
      <c r="F64" s="207"/>
      <c r="G64" s="98"/>
      <c r="H64" s="205"/>
      <c r="I64" s="205"/>
      <c r="J64" s="275"/>
      <c r="K64" s="206"/>
      <c r="L64" s="76"/>
    </row>
    <row r="65" spans="1:24" x14ac:dyDescent="0.2">
      <c r="A65" s="98"/>
      <c r="B65" s="98"/>
      <c r="C65" s="109" t="str">
        <f>+HLOOKUP($G$2,Language!$B:$G,152,FALSE)</f>
        <v>Liter (benzin/diesel)/100km</v>
      </c>
      <c r="D65" s="210" t="str">
        <f>IFERROR($J$62/($H$62/100),"")</f>
        <v/>
      </c>
      <c r="E65" s="211" t="str">
        <f>IFERROR(IF(D65="","",IF($D$65&gt;9,HLOOKUP(G$2,Language!$B:$G,Language!$A$186,FALSE),"")),"")</f>
        <v/>
      </c>
      <c r="F65" s="109" t="str">
        <f>HLOOKUP('Start here (select langage)'!$G$2,Language!$B:$G,Language!$A$181,FALSE)</f>
        <v>Point (P3):</v>
      </c>
      <c r="G65" s="212" t="str">
        <f>IFERROR(IF(ROUND($D$65,1)="","",IF(ROUND($D$65,1)&lt;5,5,IF(AND(ROUND($D$65,1)&gt;=5,ROUND($D$65,1)&lt;=5.9),4,IF(AND(ROUND($D$65,1)&gt;=6,ROUND($D$65,1)&lt;=6.9),3,IF(AND(ROUND($D$65,1)&gt;=7,ROUND($D$65,1)&lt;=7.9),2,IF(AND(ROUND($D$65,1)&gt;=8,ROUND($D$65,1)&lt;=8.5),1,0)))))),"")</f>
        <v/>
      </c>
      <c r="H65" s="205"/>
      <c r="I65" s="205"/>
      <c r="J65" s="275"/>
      <c r="K65" s="206"/>
      <c r="L65" s="46"/>
    </row>
    <row r="66" spans="1:24" x14ac:dyDescent="0.2">
      <c r="A66" s="98"/>
      <c r="B66" s="98"/>
      <c r="C66" s="109" t="str">
        <f>+HLOOKUP($G$2,Language!$B:$G,153,FALSE)</f>
        <v>ml (benzin/diesel)/m2</v>
      </c>
      <c r="D66" s="210" t="str">
        <f>IFERROR($J$62*1000/'m2 Cleaning O2'!$G$511,"")</f>
        <v/>
      </c>
      <c r="E66" s="211" t="str">
        <f>IFERROR(IF(D65="","",IF($D$65&gt;0.75,HLOOKUP(G$2,Language!$B:$G,Language!$A$186,FALSE),"")),"")</f>
        <v/>
      </c>
      <c r="F66" s="109" t="str">
        <f>HLOOKUP('Start here (select langage)'!$G$2,Language!$B:$G,Language!$A$199,FALSE)</f>
        <v>Point (P4):</v>
      </c>
      <c r="G66" s="212" t="str">
        <f>IFERROR(IF(D66="","",IF(ROUND($D$66,2)&lt;0.15,5,IF(AND(ROUND($D$66,2)&gt;=0.15,ROUND($D$66,2)&lt;=0.29),4,IF(AND(ROUND($D$66,2)&gt;=0.3,ROUND($D$66,2)&lt;=0.44),3,IF(AND(ROUND($D$66,2)&gt;=0.45,ROUND($D$66,2)&lt;=0.59),2,IF(AND(ROUND($D$66,2)&gt;=0.6,ROUND($D$66,2)&lt;=0.7),1,0)))))),"")</f>
        <v/>
      </c>
      <c r="H66" s="205"/>
      <c r="I66" s="205"/>
      <c r="J66" s="275"/>
      <c r="K66" s="206"/>
      <c r="L66" s="46"/>
    </row>
    <row r="67" spans="1:24" x14ac:dyDescent="0.2">
      <c r="A67" s="98"/>
      <c r="B67" s="214"/>
      <c r="C67" s="214"/>
      <c r="D67" s="214"/>
      <c r="E67" s="215"/>
      <c r="F67" s="109" t="str">
        <f>HLOOKUP('Start here (select langage)'!$G$2,Language!$B:$G,Language!$A$200,FALSE)</f>
        <v>Maksimalt point (P3 el. P4):</v>
      </c>
      <c r="G67" s="212" t="str">
        <f>IFERROR(IF(AND($G$65="",$G$66=""),"",MAX($G$65:$G$66)),"")</f>
        <v/>
      </c>
      <c r="H67" s="205"/>
      <c r="I67" s="205"/>
      <c r="J67" s="275"/>
      <c r="K67" s="206"/>
      <c r="L67" s="46"/>
    </row>
    <row r="68" spans="1:24" s="96" customFormat="1" x14ac:dyDescent="0.2">
      <c r="A68" s="213"/>
      <c r="F68" s="216"/>
      <c r="G68" s="214"/>
      <c r="H68" s="217"/>
      <c r="I68" s="217"/>
      <c r="J68" s="276"/>
      <c r="K68" s="218"/>
      <c r="L68" s="97"/>
      <c r="X68" s="279"/>
    </row>
    <row r="69" spans="1:24" s="96" customFormat="1" x14ac:dyDescent="0.2">
      <c r="A69" s="213"/>
      <c r="B69" s="214"/>
      <c r="C69" s="214"/>
      <c r="D69" s="214"/>
      <c r="E69" s="215"/>
      <c r="F69" s="216"/>
      <c r="G69" s="214"/>
      <c r="H69" s="217"/>
      <c r="I69" s="217"/>
      <c r="J69" s="276"/>
      <c r="K69" s="218"/>
      <c r="L69" s="97"/>
      <c r="X69" s="279"/>
    </row>
    <row r="70" spans="1:24" ht="15.75" x14ac:dyDescent="0.25">
      <c r="A70" s="98"/>
      <c r="B70" s="198" t="str">
        <f>+HLOOKUP($G$2,Language!$B:$G,154,FALSE)&amp;":"</f>
        <v>Angivelse af køretøjer i forbindelse med vinduespolering:</v>
      </c>
      <c r="C70" s="98"/>
      <c r="D70" s="98"/>
      <c r="E70" s="196"/>
      <c r="F70" s="98"/>
      <c r="G70" s="98"/>
      <c r="H70" s="136"/>
      <c r="I70" s="136"/>
      <c r="J70" s="271"/>
      <c r="K70" s="206"/>
      <c r="L70" s="46"/>
    </row>
    <row r="71" spans="1:24" ht="92.25" customHeight="1" x14ac:dyDescent="0.2">
      <c r="A71" s="98"/>
      <c r="B71" s="199" t="str">
        <f>+HLOOKUP($G$2,Language!$B:$G,113,FALSE)</f>
        <v>Biltype</v>
      </c>
      <c r="C71" s="199" t="str">
        <f>+HLOOKUP($G$2,Language!$B:$G,121,FALSE)</f>
        <v>Mærke</v>
      </c>
      <c r="D71" s="199" t="str">
        <f>+HLOOKUP($G$2,Language!$B:$G,122,FALSE)</f>
        <v>Model</v>
      </c>
      <c r="E71" s="199" t="str">
        <f>+HLOOKUP($G$2,Language!$B:$G,123,FALSE)</f>
        <v>Brændstoftype</v>
      </c>
      <c r="F71" s="200" t="str">
        <f>+HLOOKUP($G$2,Language!$B:$G,146,FALSE)</f>
        <v>Registreringsnummer</v>
      </c>
      <c r="G71" s="199" t="str">
        <f>+HLOOKUP($G$2,Language!$B:$G,145,FALSE)</f>
        <v>Anvendes til</v>
      </c>
      <c r="H71" s="201" t="str">
        <f>+HLOOKUP($G$2,Language!$B:$G,147,FALSE)</f>
        <v>Kørte km i perioden</v>
      </c>
      <c r="I71" s="201" t="str">
        <f>+HLOOKUP($G$2,Language!$B:$G,148,FALSE)</f>
        <v>Brændstofforbrug i perioden (benzin/diesel-eq.)</v>
      </c>
      <c r="J71" s="273"/>
      <c r="K71" s="206" t="str">
        <f>IFERROR(+VLOOKUP(E71,Opslag!$B$2:$C$7,2,FALSE),"")</f>
        <v/>
      </c>
      <c r="L71" s="48" t="s">
        <v>314</v>
      </c>
      <c r="M71" s="48" t="s">
        <v>315</v>
      </c>
    </row>
    <row r="72" spans="1:24" x14ac:dyDescent="0.2">
      <c r="B72" s="52"/>
      <c r="C72" s="52"/>
      <c r="D72" s="52"/>
      <c r="E72" s="266"/>
      <c r="F72" s="52"/>
      <c r="G72" s="52"/>
      <c r="H72" s="53"/>
      <c r="I72" s="53"/>
      <c r="J72" s="274">
        <f>IF(E72=Opslag!$B$3,'Transportation O11-12, P3-4'!I72*1.1,IF('Transportation O11-12, P3-4'!E72=Opslag!$B$5,'Transportation O11-12, P3-4'!I72*0.6,IF('Transportation O11-12, P3-4'!E72=Opslag!$B$6,'Transportation O11-12, P3-4'!I72*3.6,IF('Transportation O11-12, P3-4'!E72=Opslag!$B$7,'Transportation O11-12, P3-4'!I72*0.2,'Transportation O11-12, P3-4'!I72))))</f>
        <v>0</v>
      </c>
      <c r="K72" s="44" t="str">
        <f>IFERROR(+VLOOKUP(E72,Opslag!$B$2:$C$7,2,FALSE),"")</f>
        <v/>
      </c>
      <c r="L72" s="41"/>
      <c r="M72" s="41"/>
    </row>
    <row r="73" spans="1:24" x14ac:dyDescent="0.2">
      <c r="B73" s="52"/>
      <c r="C73" s="52"/>
      <c r="D73" s="52"/>
      <c r="E73" s="266"/>
      <c r="F73" s="52"/>
      <c r="G73" s="52"/>
      <c r="H73" s="53"/>
      <c r="I73" s="53"/>
      <c r="J73" s="274">
        <f>IF(E73=Opslag!$B$3,'Transportation O11-12, P3-4'!I73*1.1,IF('Transportation O11-12, P3-4'!E73=Opslag!$B$5,'Transportation O11-12, P3-4'!I73*0.6,IF('Transportation O11-12, P3-4'!E73=Opslag!$B$6,'Transportation O11-12, P3-4'!I73*3.6,IF('Transportation O11-12, P3-4'!E73=Opslag!$B$7,'Transportation O11-12, P3-4'!I73*0.2,'Transportation O11-12, P3-4'!I73))))</f>
        <v>0</v>
      </c>
      <c r="K73" s="44" t="str">
        <f>IFERROR(+VLOOKUP(E73,Opslag!$B$2:$C$7,2,FALSE),"")</f>
        <v/>
      </c>
      <c r="L73" s="41"/>
      <c r="M73" s="41"/>
    </row>
    <row r="74" spans="1:24" x14ac:dyDescent="0.2">
      <c r="B74" s="52"/>
      <c r="C74" s="52"/>
      <c r="D74" s="52"/>
      <c r="E74" s="266"/>
      <c r="F74" s="52"/>
      <c r="G74" s="52"/>
      <c r="H74" s="53"/>
      <c r="I74" s="53"/>
      <c r="J74" s="274">
        <f>IF(E74=Opslag!$B$3,'Transportation O11-12, P3-4'!I74*1.1,IF('Transportation O11-12, P3-4'!E74=Opslag!$B$5,'Transportation O11-12, P3-4'!I74*0.6,IF('Transportation O11-12, P3-4'!E74=Opslag!$B$6,'Transportation O11-12, P3-4'!I74*3.6,IF('Transportation O11-12, P3-4'!E74=Opslag!$B$7,'Transportation O11-12, P3-4'!I74*0.2,'Transportation O11-12, P3-4'!I74))))</f>
        <v>0</v>
      </c>
      <c r="K74" s="44" t="str">
        <f>IFERROR(+VLOOKUP(E74,Opslag!$B$2:$C$7,2,FALSE),"")</f>
        <v/>
      </c>
      <c r="L74" s="41"/>
      <c r="M74" s="41"/>
    </row>
    <row r="75" spans="1:24" x14ac:dyDescent="0.2">
      <c r="B75" s="52"/>
      <c r="C75" s="52"/>
      <c r="D75" s="52"/>
      <c r="E75" s="266"/>
      <c r="F75" s="52"/>
      <c r="G75" s="52"/>
      <c r="H75" s="53"/>
      <c r="I75" s="53"/>
      <c r="J75" s="274">
        <f>IF(E75=Opslag!$B$3,'Transportation O11-12, P3-4'!I75*1.1,IF('Transportation O11-12, P3-4'!E75=Opslag!$B$5,'Transportation O11-12, P3-4'!I75*0.6,IF('Transportation O11-12, P3-4'!E75=Opslag!$B$6,'Transportation O11-12, P3-4'!I75*3.6,IF('Transportation O11-12, P3-4'!E75=Opslag!$B$7,'Transportation O11-12, P3-4'!I75*0.2,'Transportation O11-12, P3-4'!I75))))</f>
        <v>0</v>
      </c>
      <c r="K75" s="44" t="str">
        <f>IFERROR(+VLOOKUP(E75,Opslag!$B$2:$C$7,2,FALSE),"")</f>
        <v/>
      </c>
      <c r="L75" s="41"/>
      <c r="M75" s="41"/>
    </row>
    <row r="76" spans="1:24" x14ac:dyDescent="0.2">
      <c r="B76" s="52"/>
      <c r="C76" s="52"/>
      <c r="D76" s="52"/>
      <c r="E76" s="266"/>
      <c r="F76" s="52"/>
      <c r="G76" s="52"/>
      <c r="H76" s="53"/>
      <c r="I76" s="53"/>
      <c r="J76" s="274">
        <f>IF(E76=Opslag!$B$3,'Transportation O11-12, P3-4'!I76*1.1,IF('Transportation O11-12, P3-4'!E76=Opslag!$B$5,'Transportation O11-12, P3-4'!I76*0.6,IF('Transportation O11-12, P3-4'!E76=Opslag!$B$6,'Transportation O11-12, P3-4'!I76*3.6,IF('Transportation O11-12, P3-4'!E76=Opslag!$B$7,'Transportation O11-12, P3-4'!I76*0.2,'Transportation O11-12, P3-4'!I76))))</f>
        <v>0</v>
      </c>
      <c r="K76" s="44" t="str">
        <f>IFERROR(+VLOOKUP(E76,Opslag!$B$2:$C$7,2,FALSE),"")</f>
        <v/>
      </c>
      <c r="L76" s="41"/>
      <c r="M76" s="41"/>
    </row>
    <row r="77" spans="1:24" x14ac:dyDescent="0.2">
      <c r="B77" s="52"/>
      <c r="C77" s="52"/>
      <c r="D77" s="52"/>
      <c r="E77" s="266"/>
      <c r="F77" s="52"/>
      <c r="G77" s="52"/>
      <c r="H77" s="53"/>
      <c r="I77" s="53"/>
      <c r="J77" s="274">
        <f>IF(E77=Opslag!$B$3,'Transportation O11-12, P3-4'!I77*1.1,IF('Transportation O11-12, P3-4'!E77=Opslag!$B$5,'Transportation O11-12, P3-4'!I77*0.6,IF('Transportation O11-12, P3-4'!E77=Opslag!$B$6,'Transportation O11-12, P3-4'!I77*3.6,IF('Transportation O11-12, P3-4'!E77=Opslag!$B$7,'Transportation O11-12, P3-4'!I77*0.2,'Transportation O11-12, P3-4'!I77))))</f>
        <v>0</v>
      </c>
      <c r="K77" s="44" t="str">
        <f>IFERROR(+VLOOKUP(E77,Opslag!$B$2:$C$7,2,FALSE),"")</f>
        <v/>
      </c>
      <c r="L77" s="41"/>
      <c r="M77" s="41"/>
    </row>
    <row r="78" spans="1:24" x14ac:dyDescent="0.2">
      <c r="B78" s="52"/>
      <c r="C78" s="52"/>
      <c r="D78" s="52"/>
      <c r="E78" s="266"/>
      <c r="F78" s="52"/>
      <c r="G78" s="52"/>
      <c r="H78" s="53"/>
      <c r="I78" s="53"/>
      <c r="J78" s="274">
        <f>IF(E78=Opslag!$B$3,'Transportation O11-12, P3-4'!I78*1.1,IF('Transportation O11-12, P3-4'!E78=Opslag!$B$5,'Transportation O11-12, P3-4'!I78*0.6,IF('Transportation O11-12, P3-4'!E78=Opslag!$B$6,'Transportation O11-12, P3-4'!I78*3.6,IF('Transportation O11-12, P3-4'!E78=Opslag!$B$7,'Transportation O11-12, P3-4'!I78*0.2,'Transportation O11-12, P3-4'!I78))))</f>
        <v>0</v>
      </c>
      <c r="K78" s="44" t="str">
        <f>IFERROR(+VLOOKUP(E78,Opslag!$B$2:$C$7,2,FALSE),"")</f>
        <v/>
      </c>
      <c r="L78" s="41"/>
      <c r="M78" s="41"/>
    </row>
    <row r="79" spans="1:24" x14ac:dyDescent="0.2">
      <c r="B79" s="52"/>
      <c r="C79" s="52"/>
      <c r="D79" s="52"/>
      <c r="E79" s="266"/>
      <c r="F79" s="52"/>
      <c r="G79" s="52"/>
      <c r="H79" s="53"/>
      <c r="I79" s="53"/>
      <c r="J79" s="274">
        <f>IF(E79=Opslag!$B$3,'Transportation O11-12, P3-4'!I79*1.1,IF('Transportation O11-12, P3-4'!E79=Opslag!$B$5,'Transportation O11-12, P3-4'!I79*0.6,IF('Transportation O11-12, P3-4'!E79=Opslag!$B$6,'Transportation O11-12, P3-4'!I79*3.6,IF('Transportation O11-12, P3-4'!E79=Opslag!$B$7,'Transportation O11-12, P3-4'!I79*0.2,'Transportation O11-12, P3-4'!I79))))</f>
        <v>0</v>
      </c>
      <c r="K79" s="44" t="str">
        <f>IFERROR(+VLOOKUP(E79,Opslag!$B$2:$C$7,2,FALSE),"")</f>
        <v/>
      </c>
      <c r="L79" s="41"/>
      <c r="M79" s="41"/>
    </row>
    <row r="80" spans="1:24" x14ac:dyDescent="0.2">
      <c r="B80" s="52"/>
      <c r="C80" s="52"/>
      <c r="D80" s="52"/>
      <c r="E80" s="266"/>
      <c r="F80" s="52"/>
      <c r="G80" s="52"/>
      <c r="H80" s="53"/>
      <c r="I80" s="53"/>
      <c r="J80" s="274">
        <f>IF(E80=Opslag!$B$3,'Transportation O11-12, P3-4'!I80*1.1,IF('Transportation O11-12, P3-4'!E80=Opslag!$B$5,'Transportation O11-12, P3-4'!I80*0.6,IF('Transportation O11-12, P3-4'!E80=Opslag!$B$6,'Transportation O11-12, P3-4'!I80*3.6,IF('Transportation O11-12, P3-4'!E80=Opslag!$B$7,'Transportation O11-12, P3-4'!I80*0.2,'Transportation O11-12, P3-4'!I80))))</f>
        <v>0</v>
      </c>
      <c r="K80" s="44" t="str">
        <f>IFERROR(+VLOOKUP(E80,Opslag!$B$2:$C$7,2,FALSE),"")</f>
        <v/>
      </c>
      <c r="L80" s="41"/>
      <c r="M80" s="41"/>
    </row>
    <row r="81" spans="2:13" x14ac:dyDescent="0.2">
      <c r="B81" s="52"/>
      <c r="C81" s="52"/>
      <c r="D81" s="52"/>
      <c r="E81" s="266"/>
      <c r="F81" s="52"/>
      <c r="G81" s="52"/>
      <c r="H81" s="53"/>
      <c r="I81" s="53"/>
      <c r="J81" s="274">
        <f>IF(E81=Opslag!$B$3,'Transportation O11-12, P3-4'!I81*1.1,IF('Transportation O11-12, P3-4'!E81=Opslag!$B$5,'Transportation O11-12, P3-4'!I81*0.6,IF('Transportation O11-12, P3-4'!E81=Opslag!$B$6,'Transportation O11-12, P3-4'!I81*3.6,IF('Transportation O11-12, P3-4'!E81=Opslag!$B$7,'Transportation O11-12, P3-4'!I81*0.2,'Transportation O11-12, P3-4'!I81))))</f>
        <v>0</v>
      </c>
      <c r="K81" s="44" t="str">
        <f>IFERROR(+VLOOKUP(E81,Opslag!$B$2:$C$7,2,FALSE),"")</f>
        <v/>
      </c>
      <c r="L81" s="41"/>
      <c r="M81" s="41"/>
    </row>
    <row r="82" spans="2:13" x14ac:dyDescent="0.2">
      <c r="B82" s="52"/>
      <c r="C82" s="52"/>
      <c r="D82" s="52"/>
      <c r="E82" s="266"/>
      <c r="F82" s="52"/>
      <c r="G82" s="52"/>
      <c r="H82" s="53"/>
      <c r="I82" s="53"/>
      <c r="J82" s="274">
        <f>IF(E82=Opslag!$B$3,'Transportation O11-12, P3-4'!I82*1.1,IF('Transportation O11-12, P3-4'!E82=Opslag!$B$5,'Transportation O11-12, P3-4'!I82*0.6,IF('Transportation O11-12, P3-4'!E82=Opslag!$B$6,'Transportation O11-12, P3-4'!I82*3.6,IF('Transportation O11-12, P3-4'!E82=Opslag!$B$7,'Transportation O11-12, P3-4'!I82*0.2,'Transportation O11-12, P3-4'!I82))))</f>
        <v>0</v>
      </c>
      <c r="K82" s="44" t="str">
        <f>IFERROR(+VLOOKUP(E82,Opslag!$B$2:$C$7,2,FALSE),"")</f>
        <v/>
      </c>
      <c r="L82" s="41"/>
      <c r="M82" s="41"/>
    </row>
    <row r="83" spans="2:13" hidden="1" outlineLevel="1" x14ac:dyDescent="0.2">
      <c r="B83" s="52"/>
      <c r="C83" s="52"/>
      <c r="D83" s="52"/>
      <c r="E83" s="266"/>
      <c r="F83" s="52"/>
      <c r="G83" s="52"/>
      <c r="H83" s="53"/>
      <c r="I83" s="53"/>
      <c r="J83" s="274">
        <f>IF(E83=Opslag!$B$3,'Transportation O11-12, P3-4'!I83*1.1,IF('Transportation O11-12, P3-4'!E83=Opslag!$B$5,'Transportation O11-12, P3-4'!I83*0.6,IF('Transportation O11-12, P3-4'!E83=Opslag!$B$6,'Transportation O11-12, P3-4'!I83*3.6,IF('Transportation O11-12, P3-4'!E83=Opslag!$B$7,'Transportation O11-12, P3-4'!I83*0.2,'Transportation O11-12, P3-4'!I83))))</f>
        <v>0</v>
      </c>
      <c r="K83" s="44" t="str">
        <f>IFERROR(+VLOOKUP(E83,Opslag!$B$2:$C$7,2,FALSE),"")</f>
        <v/>
      </c>
      <c r="L83" s="41"/>
      <c r="M83" s="41"/>
    </row>
    <row r="84" spans="2:13" hidden="1" outlineLevel="1" x14ac:dyDescent="0.2">
      <c r="B84" s="52"/>
      <c r="C84" s="52"/>
      <c r="D84" s="52"/>
      <c r="E84" s="266"/>
      <c r="F84" s="52"/>
      <c r="G84" s="52"/>
      <c r="H84" s="53"/>
      <c r="I84" s="53"/>
      <c r="J84" s="274">
        <f>IF(E84=Opslag!$B$3,'Transportation O11-12, P3-4'!I84*1.1,IF('Transportation O11-12, P3-4'!E84=Opslag!$B$5,'Transportation O11-12, P3-4'!I84*0.6,IF('Transportation O11-12, P3-4'!E84=Opslag!$B$6,'Transportation O11-12, P3-4'!I84*3.6,IF('Transportation O11-12, P3-4'!E84=Opslag!$B$7,'Transportation O11-12, P3-4'!I84*0.2,'Transportation O11-12, P3-4'!I84))))</f>
        <v>0</v>
      </c>
      <c r="K84" s="44" t="str">
        <f>IFERROR(+VLOOKUP(E84,Opslag!$B$2:$C$7,2,FALSE),"")</f>
        <v/>
      </c>
      <c r="L84" s="41"/>
      <c r="M84" s="41"/>
    </row>
    <row r="85" spans="2:13" hidden="1" outlineLevel="1" x14ac:dyDescent="0.2">
      <c r="B85" s="52"/>
      <c r="C85" s="52"/>
      <c r="D85" s="52"/>
      <c r="E85" s="266"/>
      <c r="F85" s="52"/>
      <c r="G85" s="52"/>
      <c r="H85" s="53"/>
      <c r="I85" s="53"/>
      <c r="J85" s="274">
        <f>IF(E85=Opslag!$B$3,'Transportation O11-12, P3-4'!I85*1.1,IF('Transportation O11-12, P3-4'!E85=Opslag!$B$5,'Transportation O11-12, P3-4'!I85*0.6,IF('Transportation O11-12, P3-4'!E85=Opslag!$B$6,'Transportation O11-12, P3-4'!I85*3.6,IF('Transportation O11-12, P3-4'!E85=Opslag!$B$7,'Transportation O11-12, P3-4'!I85*0.2,'Transportation O11-12, P3-4'!I85))))</f>
        <v>0</v>
      </c>
      <c r="K85" s="44" t="str">
        <f>IFERROR(+VLOOKUP(E85,Opslag!$B$2:$C$7,2,FALSE),"")</f>
        <v/>
      </c>
      <c r="L85" s="41"/>
      <c r="M85" s="41"/>
    </row>
    <row r="86" spans="2:13" hidden="1" outlineLevel="1" x14ac:dyDescent="0.2">
      <c r="B86" s="52"/>
      <c r="C86" s="52"/>
      <c r="D86" s="52"/>
      <c r="E86" s="266"/>
      <c r="F86" s="52"/>
      <c r="G86" s="52"/>
      <c r="H86" s="53"/>
      <c r="I86" s="53"/>
      <c r="J86" s="274">
        <f>IF(E86=Opslag!$B$3,'Transportation O11-12, P3-4'!I86*1.1,IF('Transportation O11-12, P3-4'!E86=Opslag!$B$5,'Transportation O11-12, P3-4'!I86*0.6,IF('Transportation O11-12, P3-4'!E86=Opslag!$B$6,'Transportation O11-12, P3-4'!I86*3.6,IF('Transportation O11-12, P3-4'!E86=Opslag!$B$7,'Transportation O11-12, P3-4'!I86*0.2,'Transportation O11-12, P3-4'!I86))))</f>
        <v>0</v>
      </c>
      <c r="K86" s="44" t="str">
        <f>IFERROR(+VLOOKUP(E86,Opslag!$B$2:$C$7,2,FALSE),"")</f>
        <v/>
      </c>
      <c r="L86" s="41"/>
      <c r="M86" s="41"/>
    </row>
    <row r="87" spans="2:13" hidden="1" outlineLevel="1" x14ac:dyDescent="0.2">
      <c r="B87" s="52"/>
      <c r="C87" s="52"/>
      <c r="D87" s="52"/>
      <c r="E87" s="266"/>
      <c r="F87" s="52"/>
      <c r="G87" s="52"/>
      <c r="H87" s="53"/>
      <c r="I87" s="53"/>
      <c r="J87" s="274">
        <f>IF(E87=Opslag!$B$3,'Transportation O11-12, P3-4'!I87*1.1,IF('Transportation O11-12, P3-4'!E87=Opslag!$B$5,'Transportation O11-12, P3-4'!I87*0.6,IF('Transportation O11-12, P3-4'!E87=Opslag!$B$6,'Transportation O11-12, P3-4'!I87*3.6,IF('Transportation O11-12, P3-4'!E87=Opslag!$B$7,'Transportation O11-12, P3-4'!I87*0.2,'Transportation O11-12, P3-4'!I87))))</f>
        <v>0</v>
      </c>
      <c r="K87" s="44" t="str">
        <f>IFERROR(+VLOOKUP(E87,Opslag!$B$2:$C$7,2,FALSE),"")</f>
        <v/>
      </c>
      <c r="L87" s="41"/>
      <c r="M87" s="41"/>
    </row>
    <row r="88" spans="2:13" hidden="1" outlineLevel="1" x14ac:dyDescent="0.2">
      <c r="B88" s="52"/>
      <c r="C88" s="52"/>
      <c r="D88" s="52"/>
      <c r="E88" s="266"/>
      <c r="F88" s="52"/>
      <c r="G88" s="52"/>
      <c r="H88" s="53"/>
      <c r="I88" s="53"/>
      <c r="J88" s="274">
        <f>IF(E88=Opslag!$B$3,'Transportation O11-12, P3-4'!I88*1.1,IF('Transportation O11-12, P3-4'!E88=Opslag!$B$5,'Transportation O11-12, P3-4'!I88*0.6,IF('Transportation O11-12, P3-4'!E88=Opslag!$B$6,'Transportation O11-12, P3-4'!I88*3.6,IF('Transportation O11-12, P3-4'!E88=Opslag!$B$7,'Transportation O11-12, P3-4'!I88*0.2,'Transportation O11-12, P3-4'!I88))))</f>
        <v>0</v>
      </c>
      <c r="K88" s="44" t="str">
        <f>IFERROR(+VLOOKUP(E88,Opslag!$B$2:$C$7,2,FALSE),"")</f>
        <v/>
      </c>
      <c r="L88" s="41"/>
      <c r="M88" s="41"/>
    </row>
    <row r="89" spans="2:13" hidden="1" outlineLevel="1" x14ac:dyDescent="0.2">
      <c r="B89" s="52"/>
      <c r="C89" s="52"/>
      <c r="D89" s="52"/>
      <c r="E89" s="266"/>
      <c r="F89" s="52"/>
      <c r="G89" s="52"/>
      <c r="H89" s="53"/>
      <c r="I89" s="53"/>
      <c r="J89" s="274">
        <f>IF(E89=Opslag!$B$3,'Transportation O11-12, P3-4'!I89*1.1,IF('Transportation O11-12, P3-4'!E89=Opslag!$B$5,'Transportation O11-12, P3-4'!I89*0.6,IF('Transportation O11-12, P3-4'!E89=Opslag!$B$6,'Transportation O11-12, P3-4'!I89*3.6,IF('Transportation O11-12, P3-4'!E89=Opslag!$B$7,'Transportation O11-12, P3-4'!I89*0.2,'Transportation O11-12, P3-4'!I89))))</f>
        <v>0</v>
      </c>
      <c r="K89" s="44" t="str">
        <f>IFERROR(+VLOOKUP(E89,Opslag!$B$2:$C$7,2,FALSE),"")</f>
        <v/>
      </c>
      <c r="L89" s="41"/>
      <c r="M89" s="41"/>
    </row>
    <row r="90" spans="2:13" hidden="1" outlineLevel="1" x14ac:dyDescent="0.2">
      <c r="B90" s="52"/>
      <c r="C90" s="52"/>
      <c r="D90" s="52"/>
      <c r="E90" s="266"/>
      <c r="F90" s="52"/>
      <c r="G90" s="52"/>
      <c r="H90" s="53"/>
      <c r="I90" s="53"/>
      <c r="J90" s="274">
        <f>IF(E90=Opslag!$B$3,'Transportation O11-12, P3-4'!I90*1.1,IF('Transportation O11-12, P3-4'!E90=Opslag!$B$5,'Transportation O11-12, P3-4'!I90*0.6,IF('Transportation O11-12, P3-4'!E90=Opslag!$B$6,'Transportation O11-12, P3-4'!I90*3.6,IF('Transportation O11-12, P3-4'!E90=Opslag!$B$7,'Transportation O11-12, P3-4'!I90*0.2,'Transportation O11-12, P3-4'!I90))))</f>
        <v>0</v>
      </c>
      <c r="K90" s="44" t="str">
        <f>IFERROR(+VLOOKUP(E90,Opslag!$B$2:$C$7,2,FALSE),"")</f>
        <v/>
      </c>
      <c r="L90" s="41"/>
      <c r="M90" s="41"/>
    </row>
    <row r="91" spans="2:13" hidden="1" outlineLevel="1" x14ac:dyDescent="0.2">
      <c r="B91" s="52"/>
      <c r="C91" s="52"/>
      <c r="D91" s="52"/>
      <c r="E91" s="266"/>
      <c r="F91" s="52"/>
      <c r="G91" s="52"/>
      <c r="H91" s="53"/>
      <c r="I91" s="53"/>
      <c r="J91" s="274">
        <f>IF(E91=Opslag!$B$3,'Transportation O11-12, P3-4'!I91*1.1,IF('Transportation O11-12, P3-4'!E91=Opslag!$B$5,'Transportation O11-12, P3-4'!I91*0.6,IF('Transportation O11-12, P3-4'!E91=Opslag!$B$6,'Transportation O11-12, P3-4'!I91*3.6,IF('Transportation O11-12, P3-4'!E91=Opslag!$B$7,'Transportation O11-12, P3-4'!I91*0.2,'Transportation O11-12, P3-4'!I91))))</f>
        <v>0</v>
      </c>
      <c r="K91" s="44" t="str">
        <f>IFERROR(+VLOOKUP(E91,Opslag!$B$2:$C$7,2,FALSE),"")</f>
        <v/>
      </c>
      <c r="L91" s="41"/>
      <c r="M91" s="41"/>
    </row>
    <row r="92" spans="2:13" hidden="1" outlineLevel="1" x14ac:dyDescent="0.2">
      <c r="B92" s="52"/>
      <c r="C92" s="52"/>
      <c r="D92" s="52"/>
      <c r="E92" s="266"/>
      <c r="F92" s="52"/>
      <c r="G92" s="52"/>
      <c r="H92" s="53"/>
      <c r="I92" s="53"/>
      <c r="J92" s="274">
        <f>IF(E92=Opslag!$B$3,'Transportation O11-12, P3-4'!I92*1.1,IF('Transportation O11-12, P3-4'!E92=Opslag!$B$5,'Transportation O11-12, P3-4'!I92*0.6,IF('Transportation O11-12, P3-4'!E92=Opslag!$B$6,'Transportation O11-12, P3-4'!I92*3.6,IF('Transportation O11-12, P3-4'!E92=Opslag!$B$7,'Transportation O11-12, P3-4'!I92*0.2,'Transportation O11-12, P3-4'!I92))))</f>
        <v>0</v>
      </c>
      <c r="K92" s="44" t="str">
        <f>IFERROR(+VLOOKUP(E92,Opslag!$B$2:$C$7,2,FALSE),"")</f>
        <v/>
      </c>
      <c r="L92" s="41"/>
      <c r="M92" s="41"/>
    </row>
    <row r="93" spans="2:13" hidden="1" outlineLevel="1" x14ac:dyDescent="0.2">
      <c r="B93" s="52"/>
      <c r="C93" s="52"/>
      <c r="D93" s="52"/>
      <c r="E93" s="266"/>
      <c r="F93" s="52"/>
      <c r="G93" s="52"/>
      <c r="H93" s="53"/>
      <c r="I93" s="53"/>
      <c r="J93" s="274">
        <f>IF(E93=Opslag!$B$3,'Transportation O11-12, P3-4'!I93*1.1,IF('Transportation O11-12, P3-4'!E93=Opslag!$B$5,'Transportation O11-12, P3-4'!I93*0.6,IF('Transportation O11-12, P3-4'!E93=Opslag!$B$6,'Transportation O11-12, P3-4'!I93*3.6,IF('Transportation O11-12, P3-4'!E93=Opslag!$B$7,'Transportation O11-12, P3-4'!I93*0.2,'Transportation O11-12, P3-4'!I93))))</f>
        <v>0</v>
      </c>
      <c r="K93" s="44" t="str">
        <f>IFERROR(+VLOOKUP(E93,Opslag!$B$2:$C$7,2,FALSE),"")</f>
        <v/>
      </c>
      <c r="L93" s="41"/>
      <c r="M93" s="41"/>
    </row>
    <row r="94" spans="2:13" hidden="1" outlineLevel="1" x14ac:dyDescent="0.2">
      <c r="B94" s="52"/>
      <c r="C94" s="52"/>
      <c r="D94" s="52"/>
      <c r="E94" s="266"/>
      <c r="F94" s="52"/>
      <c r="G94" s="52"/>
      <c r="H94" s="53"/>
      <c r="I94" s="53"/>
      <c r="J94" s="274">
        <f>IF(E94=Opslag!$B$3,'Transportation O11-12, P3-4'!I94*1.1,IF('Transportation O11-12, P3-4'!E94=Opslag!$B$5,'Transportation O11-12, P3-4'!I94*0.6,IF('Transportation O11-12, P3-4'!E94=Opslag!$B$6,'Transportation O11-12, P3-4'!I94*3.6,IF('Transportation O11-12, P3-4'!E94=Opslag!$B$7,'Transportation O11-12, P3-4'!I94*0.2,'Transportation O11-12, P3-4'!I94))))</f>
        <v>0</v>
      </c>
      <c r="K94" s="44" t="str">
        <f>IFERROR(+VLOOKUP(E94,Opslag!$B$2:$C$7,2,FALSE),"")</f>
        <v/>
      </c>
      <c r="L94" s="41"/>
      <c r="M94" s="41"/>
    </row>
    <row r="95" spans="2:13" hidden="1" outlineLevel="1" x14ac:dyDescent="0.2">
      <c r="B95" s="52"/>
      <c r="C95" s="52"/>
      <c r="D95" s="52"/>
      <c r="E95" s="266"/>
      <c r="F95" s="52"/>
      <c r="G95" s="52"/>
      <c r="H95" s="53"/>
      <c r="I95" s="53"/>
      <c r="J95" s="274">
        <f>IF(E95=Opslag!$B$3,'Transportation O11-12, P3-4'!I95*1.1,IF('Transportation O11-12, P3-4'!E95=Opslag!$B$5,'Transportation O11-12, P3-4'!I95*0.6,IF('Transportation O11-12, P3-4'!E95=Opslag!$B$6,'Transportation O11-12, P3-4'!I95*3.6,IF('Transportation O11-12, P3-4'!E95=Opslag!$B$7,'Transportation O11-12, P3-4'!I95*0.2,'Transportation O11-12, P3-4'!I95))))</f>
        <v>0</v>
      </c>
      <c r="K95" s="44" t="str">
        <f>IFERROR(+VLOOKUP(E95,Opslag!$B$2:$C$7,2,FALSE),"")</f>
        <v/>
      </c>
      <c r="L95" s="41"/>
      <c r="M95" s="41"/>
    </row>
    <row r="96" spans="2:13" hidden="1" outlineLevel="1" x14ac:dyDescent="0.2">
      <c r="B96" s="52"/>
      <c r="C96" s="52"/>
      <c r="D96" s="52"/>
      <c r="E96" s="266"/>
      <c r="F96" s="52"/>
      <c r="G96" s="52"/>
      <c r="H96" s="53"/>
      <c r="I96" s="53"/>
      <c r="J96" s="274">
        <f>IF(E96=Opslag!$B$3,'Transportation O11-12, P3-4'!I96*1.1,IF('Transportation O11-12, P3-4'!E96=Opslag!$B$5,'Transportation O11-12, P3-4'!I96*0.6,IF('Transportation O11-12, P3-4'!E96=Opslag!$B$6,'Transportation O11-12, P3-4'!I96*3.6,IF('Transportation O11-12, P3-4'!E96=Opslag!$B$7,'Transportation O11-12, P3-4'!I96*0.2,'Transportation O11-12, P3-4'!I96))))</f>
        <v>0</v>
      </c>
      <c r="K96" s="44" t="str">
        <f>IFERROR(+VLOOKUP(E96,Opslag!$B$2:$C$7,2,FALSE),"")</f>
        <v/>
      </c>
      <c r="L96" s="41"/>
      <c r="M96" s="41"/>
    </row>
    <row r="97" spans="2:13" hidden="1" outlineLevel="1" x14ac:dyDescent="0.2">
      <c r="B97" s="52"/>
      <c r="C97" s="52"/>
      <c r="D97" s="52"/>
      <c r="E97" s="266"/>
      <c r="F97" s="52"/>
      <c r="G97" s="52"/>
      <c r="H97" s="53"/>
      <c r="I97" s="53"/>
      <c r="J97" s="274">
        <f>IF(E97=Opslag!$B$3,'Transportation O11-12, P3-4'!I97*1.1,IF('Transportation O11-12, P3-4'!E97=Opslag!$B$5,'Transportation O11-12, P3-4'!I97*0.6,IF('Transportation O11-12, P3-4'!E97=Opslag!$B$6,'Transportation O11-12, P3-4'!I97*3.6,IF('Transportation O11-12, P3-4'!E97=Opslag!$B$7,'Transportation O11-12, P3-4'!I97*0.2,'Transportation O11-12, P3-4'!I97))))</f>
        <v>0</v>
      </c>
      <c r="K97" s="44" t="str">
        <f>IFERROR(+VLOOKUP(E97,Opslag!$B$2:$C$7,2,FALSE),"")</f>
        <v/>
      </c>
      <c r="L97" s="41"/>
      <c r="M97" s="41"/>
    </row>
    <row r="98" spans="2:13" hidden="1" outlineLevel="1" x14ac:dyDescent="0.2">
      <c r="B98" s="52"/>
      <c r="C98" s="52"/>
      <c r="D98" s="52"/>
      <c r="E98" s="266"/>
      <c r="F98" s="52"/>
      <c r="G98" s="52"/>
      <c r="H98" s="53"/>
      <c r="I98" s="53"/>
      <c r="J98" s="274">
        <f>IF(E98=Opslag!$B$3,'Transportation O11-12, P3-4'!I98*1.1,IF('Transportation O11-12, P3-4'!E98=Opslag!$B$5,'Transportation O11-12, P3-4'!I98*0.6,IF('Transportation O11-12, P3-4'!E98=Opslag!$B$6,'Transportation O11-12, P3-4'!I98*3.6,IF('Transportation O11-12, P3-4'!E98=Opslag!$B$7,'Transportation O11-12, P3-4'!I98*0.2,'Transportation O11-12, P3-4'!I98))))</f>
        <v>0</v>
      </c>
      <c r="K98" s="44" t="str">
        <f>IFERROR(+VLOOKUP(E98,Opslag!$B$2:$C$7,2,FALSE),"")</f>
        <v/>
      </c>
      <c r="L98" s="41"/>
      <c r="M98" s="41"/>
    </row>
    <row r="99" spans="2:13" hidden="1" outlineLevel="1" x14ac:dyDescent="0.2">
      <c r="B99" s="52"/>
      <c r="C99" s="52"/>
      <c r="D99" s="52"/>
      <c r="E99" s="266"/>
      <c r="F99" s="52"/>
      <c r="G99" s="52"/>
      <c r="H99" s="53"/>
      <c r="I99" s="53"/>
      <c r="J99" s="274">
        <f>IF(E99=Opslag!$B$3,'Transportation O11-12, P3-4'!I99*1.1,IF('Transportation O11-12, P3-4'!E99=Opslag!$B$5,'Transportation O11-12, P3-4'!I99*0.6,IF('Transportation O11-12, P3-4'!E99=Opslag!$B$6,'Transportation O11-12, P3-4'!I99*3.6,IF('Transportation O11-12, P3-4'!E99=Opslag!$B$7,'Transportation O11-12, P3-4'!I99*0.2,'Transportation O11-12, P3-4'!I99))))</f>
        <v>0</v>
      </c>
      <c r="K99" s="44" t="str">
        <f>IFERROR(+VLOOKUP(E99,Opslag!$B$2:$C$7,2,FALSE),"")</f>
        <v/>
      </c>
      <c r="L99" s="41"/>
      <c r="M99" s="41"/>
    </row>
    <row r="100" spans="2:13" hidden="1" outlineLevel="1" x14ac:dyDescent="0.2">
      <c r="B100" s="52"/>
      <c r="C100" s="52"/>
      <c r="D100" s="52"/>
      <c r="E100" s="266"/>
      <c r="F100" s="52"/>
      <c r="G100" s="52"/>
      <c r="H100" s="53"/>
      <c r="I100" s="53"/>
      <c r="J100" s="274">
        <f>IF(E100=Opslag!$B$3,'Transportation O11-12, P3-4'!I100*1.1,IF('Transportation O11-12, P3-4'!E100=Opslag!$B$5,'Transportation O11-12, P3-4'!I100*0.6,IF('Transportation O11-12, P3-4'!E100=Opslag!$B$6,'Transportation O11-12, P3-4'!I100*3.6,IF('Transportation O11-12, P3-4'!E100=Opslag!$B$7,'Transportation O11-12, P3-4'!I100*0.2,'Transportation O11-12, P3-4'!I100))))</f>
        <v>0</v>
      </c>
      <c r="K100" s="44" t="str">
        <f>IFERROR(+VLOOKUP(E100,Opslag!$B$2:$C$7,2,FALSE),"")</f>
        <v/>
      </c>
      <c r="L100" s="41"/>
      <c r="M100" s="41"/>
    </row>
    <row r="101" spans="2:13" hidden="1" outlineLevel="1" x14ac:dyDescent="0.2">
      <c r="B101" s="52"/>
      <c r="C101" s="52"/>
      <c r="D101" s="52"/>
      <c r="E101" s="266"/>
      <c r="F101" s="52"/>
      <c r="G101" s="52"/>
      <c r="H101" s="53"/>
      <c r="I101" s="53"/>
      <c r="J101" s="274">
        <f>IF(E101=Opslag!$B$3,'Transportation O11-12, P3-4'!I101*1.1,IF('Transportation O11-12, P3-4'!E101=Opslag!$B$5,'Transportation O11-12, P3-4'!I101*0.6,IF('Transportation O11-12, P3-4'!E101=Opslag!$B$6,'Transportation O11-12, P3-4'!I101*3.6,IF('Transportation O11-12, P3-4'!E101=Opslag!$B$7,'Transportation O11-12, P3-4'!I101*0.2,'Transportation O11-12, P3-4'!I101))))</f>
        <v>0</v>
      </c>
      <c r="K101" s="44" t="str">
        <f>IFERROR(+VLOOKUP(E101,Opslag!$B$2:$C$7,2,FALSE),"")</f>
        <v/>
      </c>
      <c r="L101" s="41"/>
      <c r="M101" s="41"/>
    </row>
    <row r="102" spans="2:13" hidden="1" outlineLevel="1" x14ac:dyDescent="0.2">
      <c r="B102" s="52"/>
      <c r="C102" s="52"/>
      <c r="D102" s="52"/>
      <c r="E102" s="266"/>
      <c r="F102" s="52"/>
      <c r="G102" s="52"/>
      <c r="H102" s="53"/>
      <c r="I102" s="53"/>
      <c r="J102" s="274">
        <f>IF(E102=Opslag!$B$3,'Transportation O11-12, P3-4'!I102*1.1,IF('Transportation O11-12, P3-4'!E102=Opslag!$B$5,'Transportation O11-12, P3-4'!I102*0.6,IF('Transportation O11-12, P3-4'!E102=Opslag!$B$6,'Transportation O11-12, P3-4'!I102*3.6,IF('Transportation O11-12, P3-4'!E102=Opslag!$B$7,'Transportation O11-12, P3-4'!I102*0.2,'Transportation O11-12, P3-4'!I102))))</f>
        <v>0</v>
      </c>
      <c r="K102" s="44" t="str">
        <f>IFERROR(+VLOOKUP(E102,Opslag!$B$2:$C$7,2,FALSE),"")</f>
        <v/>
      </c>
      <c r="L102" s="41"/>
      <c r="M102" s="41"/>
    </row>
    <row r="103" spans="2:13" hidden="1" outlineLevel="1" x14ac:dyDescent="0.2">
      <c r="B103" s="52"/>
      <c r="C103" s="52"/>
      <c r="D103" s="52"/>
      <c r="E103" s="266"/>
      <c r="F103" s="52"/>
      <c r="G103" s="52"/>
      <c r="H103" s="53"/>
      <c r="I103" s="53"/>
      <c r="J103" s="274">
        <f>IF(E103=Opslag!$B$3,'Transportation O11-12, P3-4'!I103*1.1,IF('Transportation O11-12, P3-4'!E103=Opslag!$B$5,'Transportation O11-12, P3-4'!I103*0.6,IF('Transportation O11-12, P3-4'!E103=Opslag!$B$6,'Transportation O11-12, P3-4'!I103*3.6,IF('Transportation O11-12, P3-4'!E103=Opslag!$B$7,'Transportation O11-12, P3-4'!I103*0.2,'Transportation O11-12, P3-4'!I103))))</f>
        <v>0</v>
      </c>
      <c r="K103" s="44" t="str">
        <f>IFERROR(+VLOOKUP(E103,Opslag!$B$2:$C$7,2,FALSE),"")</f>
        <v/>
      </c>
      <c r="L103" s="41"/>
      <c r="M103" s="41"/>
    </row>
    <row r="104" spans="2:13" hidden="1" outlineLevel="1" x14ac:dyDescent="0.2">
      <c r="B104" s="52"/>
      <c r="C104" s="52"/>
      <c r="D104" s="52"/>
      <c r="E104" s="266"/>
      <c r="F104" s="52"/>
      <c r="G104" s="52"/>
      <c r="H104" s="53"/>
      <c r="I104" s="53"/>
      <c r="J104" s="274">
        <f>IF(E104=Opslag!$B$3,'Transportation O11-12, P3-4'!I104*1.1,IF('Transportation O11-12, P3-4'!E104=Opslag!$B$5,'Transportation O11-12, P3-4'!I104*0.6,IF('Transportation O11-12, P3-4'!E104=Opslag!$B$6,'Transportation O11-12, P3-4'!I104*3.6,IF('Transportation O11-12, P3-4'!E104=Opslag!$B$7,'Transportation O11-12, P3-4'!I104*0.2,'Transportation O11-12, P3-4'!I104))))</f>
        <v>0</v>
      </c>
      <c r="K104" s="44" t="str">
        <f>IFERROR(+VLOOKUP(E104,Opslag!$B$2:$C$7,2,FALSE),"")</f>
        <v/>
      </c>
      <c r="L104" s="41"/>
      <c r="M104" s="41"/>
    </row>
    <row r="105" spans="2:13" hidden="1" outlineLevel="1" x14ac:dyDescent="0.2">
      <c r="B105" s="52"/>
      <c r="C105" s="52"/>
      <c r="D105" s="52"/>
      <c r="E105" s="266"/>
      <c r="F105" s="52"/>
      <c r="G105" s="52"/>
      <c r="H105" s="53"/>
      <c r="I105" s="53"/>
      <c r="J105" s="274">
        <f>IF(E105=Opslag!$B$3,'Transportation O11-12, P3-4'!I105*1.1,IF('Transportation O11-12, P3-4'!E105=Opslag!$B$5,'Transportation O11-12, P3-4'!I105*0.6,IF('Transportation O11-12, P3-4'!E105=Opslag!$B$6,'Transportation O11-12, P3-4'!I105*3.6,IF('Transportation O11-12, P3-4'!E105=Opslag!$B$7,'Transportation O11-12, P3-4'!I105*0.2,'Transportation O11-12, P3-4'!I105))))</f>
        <v>0</v>
      </c>
      <c r="K105" s="44" t="str">
        <f>IFERROR(+VLOOKUP(E105,Opslag!$B$2:$C$7,2,FALSE),"")</f>
        <v/>
      </c>
      <c r="L105" s="41"/>
      <c r="M105" s="41"/>
    </row>
    <row r="106" spans="2:13" hidden="1" outlineLevel="1" x14ac:dyDescent="0.2">
      <c r="B106" s="52"/>
      <c r="C106" s="52"/>
      <c r="D106" s="52"/>
      <c r="E106" s="266"/>
      <c r="F106" s="52"/>
      <c r="G106" s="52"/>
      <c r="H106" s="53"/>
      <c r="I106" s="53"/>
      <c r="J106" s="274">
        <f>IF(E106=Opslag!$B$3,'Transportation O11-12, P3-4'!I106*1.1,IF('Transportation O11-12, P3-4'!E106=Opslag!$B$5,'Transportation O11-12, P3-4'!I106*0.6,IF('Transportation O11-12, P3-4'!E106=Opslag!$B$6,'Transportation O11-12, P3-4'!I106*3.6,IF('Transportation O11-12, P3-4'!E106=Opslag!$B$7,'Transportation O11-12, P3-4'!I106*0.2,'Transportation O11-12, P3-4'!I106))))</f>
        <v>0</v>
      </c>
      <c r="K106" s="44" t="str">
        <f>IFERROR(+VLOOKUP(E106,Opslag!$B$2:$C$7,2,FALSE),"")</f>
        <v/>
      </c>
      <c r="L106" s="41"/>
      <c r="M106" s="41"/>
    </row>
    <row r="107" spans="2:13" hidden="1" outlineLevel="1" x14ac:dyDescent="0.2">
      <c r="B107" s="52"/>
      <c r="C107" s="52"/>
      <c r="D107" s="52"/>
      <c r="E107" s="266"/>
      <c r="F107" s="52"/>
      <c r="G107" s="52"/>
      <c r="H107" s="53"/>
      <c r="I107" s="53"/>
      <c r="J107" s="274">
        <f>IF(E107=Opslag!$B$3,'Transportation O11-12, P3-4'!I107*1.1,IF('Transportation O11-12, P3-4'!E107=Opslag!$B$5,'Transportation O11-12, P3-4'!I107*0.6,IF('Transportation O11-12, P3-4'!E107=Opslag!$B$6,'Transportation O11-12, P3-4'!I107*3.6,IF('Transportation O11-12, P3-4'!E107=Opslag!$B$7,'Transportation O11-12, P3-4'!I107*0.2,'Transportation O11-12, P3-4'!I107))))</f>
        <v>0</v>
      </c>
      <c r="K107" s="44" t="str">
        <f>IFERROR(+VLOOKUP(E107,Opslag!$B$2:$C$7,2,FALSE),"")</f>
        <v/>
      </c>
      <c r="L107" s="41"/>
      <c r="M107" s="41"/>
    </row>
    <row r="108" spans="2:13" hidden="1" outlineLevel="1" x14ac:dyDescent="0.2">
      <c r="B108" s="52"/>
      <c r="C108" s="52"/>
      <c r="D108" s="52"/>
      <c r="E108" s="266"/>
      <c r="F108" s="52"/>
      <c r="G108" s="52"/>
      <c r="H108" s="53"/>
      <c r="I108" s="53"/>
      <c r="J108" s="274">
        <f>IF(E108=Opslag!$B$3,'Transportation O11-12, P3-4'!I108*1.1,IF('Transportation O11-12, P3-4'!E108=Opslag!$B$5,'Transportation O11-12, P3-4'!I108*0.6,IF('Transportation O11-12, P3-4'!E108=Opslag!$B$6,'Transportation O11-12, P3-4'!I108*3.6,IF('Transportation O11-12, P3-4'!E108=Opslag!$B$7,'Transportation O11-12, P3-4'!I108*0.2,'Transportation O11-12, P3-4'!I108))))</f>
        <v>0</v>
      </c>
      <c r="K108" s="44" t="str">
        <f>IFERROR(+VLOOKUP(E108,Opslag!$B$2:$C$7,2,FALSE),"")</f>
        <v/>
      </c>
      <c r="L108" s="41"/>
      <c r="M108" s="41"/>
    </row>
    <row r="109" spans="2:13" hidden="1" outlineLevel="1" x14ac:dyDescent="0.2">
      <c r="B109" s="52"/>
      <c r="C109" s="52"/>
      <c r="D109" s="52"/>
      <c r="E109" s="266"/>
      <c r="F109" s="52"/>
      <c r="G109" s="52"/>
      <c r="H109" s="53"/>
      <c r="I109" s="53"/>
      <c r="J109" s="274">
        <f>IF(E109=Opslag!$B$3,'Transportation O11-12, P3-4'!I109*1.1,IF('Transportation O11-12, P3-4'!E109=Opslag!$B$5,'Transportation O11-12, P3-4'!I109*0.6,IF('Transportation O11-12, P3-4'!E109=Opslag!$B$6,'Transportation O11-12, P3-4'!I109*3.6,IF('Transportation O11-12, P3-4'!E109=Opslag!$B$7,'Transportation O11-12, P3-4'!I109*0.2,'Transportation O11-12, P3-4'!I109))))</f>
        <v>0</v>
      </c>
      <c r="K109" s="44" t="str">
        <f>IFERROR(+VLOOKUP(E109,Opslag!$B$2:$C$7,2,FALSE),"")</f>
        <v/>
      </c>
      <c r="L109" s="41"/>
      <c r="M109" s="41"/>
    </row>
    <row r="110" spans="2:13" hidden="1" outlineLevel="1" x14ac:dyDescent="0.2">
      <c r="B110" s="52"/>
      <c r="C110" s="52"/>
      <c r="D110" s="52"/>
      <c r="E110" s="266"/>
      <c r="F110" s="52"/>
      <c r="G110" s="52"/>
      <c r="H110" s="53"/>
      <c r="I110" s="53"/>
      <c r="J110" s="274">
        <f>IF(E110=Opslag!$B$3,'Transportation O11-12, P3-4'!I110*1.1,IF('Transportation O11-12, P3-4'!E110=Opslag!$B$5,'Transportation O11-12, P3-4'!I110*0.6,IF('Transportation O11-12, P3-4'!E110=Opslag!$B$6,'Transportation O11-12, P3-4'!I110*3.6,IF('Transportation O11-12, P3-4'!E110=Opslag!$B$7,'Transportation O11-12, P3-4'!I110*0.2,'Transportation O11-12, P3-4'!I110))))</f>
        <v>0</v>
      </c>
      <c r="K110" s="44" t="str">
        <f>IFERROR(+VLOOKUP(E110,Opslag!$B$2:$C$7,2,FALSE),"")</f>
        <v/>
      </c>
      <c r="L110" s="41"/>
      <c r="M110" s="41"/>
    </row>
    <row r="111" spans="2:13" hidden="1" outlineLevel="1" x14ac:dyDescent="0.2">
      <c r="B111" s="52"/>
      <c r="C111" s="52"/>
      <c r="D111" s="52"/>
      <c r="E111" s="266"/>
      <c r="F111" s="52"/>
      <c r="G111" s="52"/>
      <c r="H111" s="53"/>
      <c r="I111" s="53"/>
      <c r="J111" s="274">
        <f>IF(E111=Opslag!$B$3,'Transportation O11-12, P3-4'!I111*1.1,IF('Transportation O11-12, P3-4'!E111=Opslag!$B$5,'Transportation O11-12, P3-4'!I111*0.6,IF('Transportation O11-12, P3-4'!E111=Opslag!$B$6,'Transportation O11-12, P3-4'!I111*3.6,IF('Transportation O11-12, P3-4'!E111=Opslag!$B$7,'Transportation O11-12, P3-4'!I111*0.2,'Transportation O11-12, P3-4'!I111))))</f>
        <v>0</v>
      </c>
      <c r="K111" s="44" t="str">
        <f>IFERROR(+VLOOKUP(E111,Opslag!$B$2:$C$7,2,FALSE),"")</f>
        <v/>
      </c>
      <c r="L111" s="41"/>
      <c r="M111" s="41"/>
    </row>
    <row r="112" spans="2:13" hidden="1" outlineLevel="1" x14ac:dyDescent="0.2">
      <c r="B112" s="52"/>
      <c r="C112" s="52"/>
      <c r="D112" s="52"/>
      <c r="E112" s="266"/>
      <c r="F112" s="52"/>
      <c r="G112" s="52"/>
      <c r="H112" s="53"/>
      <c r="I112" s="53"/>
      <c r="J112" s="274">
        <f>IF(E112=Opslag!$B$3,'Transportation O11-12, P3-4'!I112*1.1,IF('Transportation O11-12, P3-4'!E112=Opslag!$B$5,'Transportation O11-12, P3-4'!I112*0.6,IF('Transportation O11-12, P3-4'!E112=Opslag!$B$6,'Transportation O11-12, P3-4'!I112*3.6,IF('Transportation O11-12, P3-4'!E112=Opslag!$B$7,'Transportation O11-12, P3-4'!I112*0.2,'Transportation O11-12, P3-4'!I112))))</f>
        <v>0</v>
      </c>
      <c r="K112" s="44" t="str">
        <f>IFERROR(+VLOOKUP(E112,Opslag!$B$2:$C$7,2,FALSE),"")</f>
        <v/>
      </c>
      <c r="L112" s="41"/>
      <c r="M112" s="41"/>
    </row>
    <row r="113" spans="1:13" hidden="1" outlineLevel="1" x14ac:dyDescent="0.2">
      <c r="B113" s="52"/>
      <c r="C113" s="52"/>
      <c r="D113" s="52"/>
      <c r="E113" s="266"/>
      <c r="F113" s="52"/>
      <c r="G113" s="52"/>
      <c r="H113" s="53"/>
      <c r="I113" s="53"/>
      <c r="J113" s="274">
        <f>IF(E113=Opslag!$B$3,'Transportation O11-12, P3-4'!I113*1.1,IF('Transportation O11-12, P3-4'!E113=Opslag!$B$5,'Transportation O11-12, P3-4'!I113*0.6,IF('Transportation O11-12, P3-4'!E113=Opslag!$B$6,'Transportation O11-12, P3-4'!I113*3.6,IF('Transportation O11-12, P3-4'!E113=Opslag!$B$7,'Transportation O11-12, P3-4'!I113*0.2,'Transportation O11-12, P3-4'!I113))))</f>
        <v>0</v>
      </c>
      <c r="K113" s="44" t="str">
        <f>IFERROR(+VLOOKUP(E113,Opslag!$B$2:$C$7,2,FALSE),"")</f>
        <v/>
      </c>
      <c r="L113" s="41"/>
      <c r="M113" s="41"/>
    </row>
    <row r="114" spans="1:13" hidden="1" outlineLevel="1" x14ac:dyDescent="0.2">
      <c r="B114" s="52"/>
      <c r="C114" s="52"/>
      <c r="D114" s="52"/>
      <c r="E114" s="266"/>
      <c r="F114" s="52"/>
      <c r="G114" s="52"/>
      <c r="H114" s="53"/>
      <c r="I114" s="53"/>
      <c r="J114" s="274">
        <f>IF(E114=Opslag!$B$3,'Transportation O11-12, P3-4'!I114*1.1,IF('Transportation O11-12, P3-4'!E114=Opslag!$B$5,'Transportation O11-12, P3-4'!I114*0.6,IF('Transportation O11-12, P3-4'!E114=Opslag!$B$6,'Transportation O11-12, P3-4'!I114*3.6,IF('Transportation O11-12, P3-4'!E114=Opslag!$B$7,'Transportation O11-12, P3-4'!I114*0.2,'Transportation O11-12, P3-4'!I114))))</f>
        <v>0</v>
      </c>
      <c r="K114" s="44" t="str">
        <f>IFERROR(+VLOOKUP(E114,Opslag!$B$2:$C$7,2,FALSE),"")</f>
        <v/>
      </c>
      <c r="L114" s="41"/>
      <c r="M114" s="41"/>
    </row>
    <row r="115" spans="1:13" hidden="1" outlineLevel="1" x14ac:dyDescent="0.2">
      <c r="B115" s="52"/>
      <c r="C115" s="52"/>
      <c r="D115" s="52"/>
      <c r="E115" s="266"/>
      <c r="F115" s="52"/>
      <c r="G115" s="52"/>
      <c r="H115" s="53"/>
      <c r="I115" s="53"/>
      <c r="J115" s="274">
        <f>IF(E115=Opslag!$B$3,'Transportation O11-12, P3-4'!I115*1.1,IF('Transportation O11-12, P3-4'!E115=Opslag!$B$5,'Transportation O11-12, P3-4'!I115*0.6,IF('Transportation O11-12, P3-4'!E115=Opslag!$B$6,'Transportation O11-12, P3-4'!I115*3.6,IF('Transportation O11-12, P3-4'!E115=Opslag!$B$7,'Transportation O11-12, P3-4'!I115*0.2,'Transportation O11-12, P3-4'!I115))))</f>
        <v>0</v>
      </c>
      <c r="L115" s="41"/>
      <c r="M115" s="41"/>
    </row>
    <row r="116" spans="1:13" hidden="1" outlineLevel="1" x14ac:dyDescent="0.2">
      <c r="B116" s="52"/>
      <c r="C116" s="52"/>
      <c r="D116" s="52"/>
      <c r="E116" s="266"/>
      <c r="F116" s="52"/>
      <c r="G116" s="52"/>
      <c r="H116" s="53"/>
      <c r="I116" s="53"/>
      <c r="J116" s="274">
        <f>IF(E116=Opslag!$B$3,'Transportation O11-12, P3-4'!I116*1.1,IF('Transportation O11-12, P3-4'!E116=Opslag!$B$5,'Transportation O11-12, P3-4'!I116*0.6,IF('Transportation O11-12, P3-4'!E116=Opslag!$B$6,'Transportation O11-12, P3-4'!I116*3.6,IF('Transportation O11-12, P3-4'!E116=Opslag!$B$7,'Transportation O11-12, P3-4'!I116*0.2,'Transportation O11-12, P3-4'!I116))))</f>
        <v>0</v>
      </c>
      <c r="L116" s="41"/>
      <c r="M116" s="41"/>
    </row>
    <row r="117" spans="1:13" hidden="1" outlineLevel="1" x14ac:dyDescent="0.2">
      <c r="B117" s="52"/>
      <c r="C117" s="52"/>
      <c r="D117" s="52"/>
      <c r="E117" s="266"/>
      <c r="F117" s="52"/>
      <c r="G117" s="52"/>
      <c r="H117" s="53"/>
      <c r="I117" s="53"/>
      <c r="J117" s="274">
        <f>IF(E117=Opslag!$B$3,'Transportation O11-12, P3-4'!I117*1.1,IF('Transportation O11-12, P3-4'!E117=Opslag!$B$5,'Transportation O11-12, P3-4'!I117*0.6,IF('Transportation O11-12, P3-4'!E117=Opslag!$B$6,'Transportation O11-12, P3-4'!I117*3.6,IF('Transportation O11-12, P3-4'!E117=Opslag!$B$7,'Transportation O11-12, P3-4'!I117*0.2,'Transportation O11-12, P3-4'!I117))))</f>
        <v>0</v>
      </c>
      <c r="L117" s="41"/>
      <c r="M117" s="41"/>
    </row>
    <row r="118" spans="1:13" hidden="1" outlineLevel="1" x14ac:dyDescent="0.2">
      <c r="B118" s="52"/>
      <c r="C118" s="52"/>
      <c r="D118" s="52"/>
      <c r="E118" s="266"/>
      <c r="F118" s="52"/>
      <c r="G118" s="52"/>
      <c r="H118" s="53"/>
      <c r="I118" s="53"/>
      <c r="J118" s="274">
        <f>IF(E118=Opslag!$B$3,'Transportation O11-12, P3-4'!I118*1.1,IF('Transportation O11-12, P3-4'!E118=Opslag!$B$5,'Transportation O11-12, P3-4'!I118*0.6,IF('Transportation O11-12, P3-4'!E118=Opslag!$B$6,'Transportation O11-12, P3-4'!I118*3.6,IF('Transportation O11-12, P3-4'!E118=Opslag!$B$7,'Transportation O11-12, P3-4'!I118*0.2,'Transportation O11-12, P3-4'!I118))))</f>
        <v>0</v>
      </c>
      <c r="L118" s="41"/>
      <c r="M118" s="41"/>
    </row>
    <row r="119" spans="1:13" hidden="1" outlineLevel="1" x14ac:dyDescent="0.2">
      <c r="B119" s="52"/>
      <c r="C119" s="52"/>
      <c r="D119" s="52"/>
      <c r="E119" s="266"/>
      <c r="F119" s="52"/>
      <c r="G119" s="52"/>
      <c r="H119" s="53"/>
      <c r="I119" s="53"/>
      <c r="J119" s="274">
        <f>IF(E119=Opslag!$B$3,'Transportation O11-12, P3-4'!I119*1.1,IF('Transportation O11-12, P3-4'!E119=Opslag!$B$5,'Transportation O11-12, P3-4'!I119*0.6,IF('Transportation O11-12, P3-4'!E119=Opslag!$B$6,'Transportation O11-12, P3-4'!I119*3.6,IF('Transportation O11-12, P3-4'!E119=Opslag!$B$7,'Transportation O11-12, P3-4'!I119*0.2,'Transportation O11-12, P3-4'!I119))))</f>
        <v>0</v>
      </c>
      <c r="L119" s="41"/>
      <c r="M119" s="41"/>
    </row>
    <row r="120" spans="1:13" hidden="1" outlineLevel="1" x14ac:dyDescent="0.2">
      <c r="B120" s="52"/>
      <c r="C120" s="52"/>
      <c r="D120" s="52"/>
      <c r="E120" s="266"/>
      <c r="F120" s="52"/>
      <c r="G120" s="52"/>
      <c r="H120" s="53"/>
      <c r="I120" s="53"/>
      <c r="J120" s="274">
        <f>IF(E120=Opslag!$B$3,'Transportation O11-12, P3-4'!I120*1.1,IF('Transportation O11-12, P3-4'!E120=Opslag!$B$5,'Transportation O11-12, P3-4'!I120*0.6,IF('Transportation O11-12, P3-4'!E120=Opslag!$B$6,'Transportation O11-12, P3-4'!I120*3.6,IF('Transportation O11-12, P3-4'!E120=Opslag!$B$7,'Transportation O11-12, P3-4'!I120*0.2,'Transportation O11-12, P3-4'!I120))))</f>
        <v>0</v>
      </c>
      <c r="L120" s="41"/>
      <c r="M120" s="41"/>
    </row>
    <row r="121" spans="1:13" hidden="1" outlineLevel="1" x14ac:dyDescent="0.2">
      <c r="B121" s="52"/>
      <c r="C121" s="52"/>
      <c r="D121" s="52"/>
      <c r="E121" s="266"/>
      <c r="F121" s="52"/>
      <c r="G121" s="52"/>
      <c r="H121" s="53"/>
      <c r="I121" s="53"/>
      <c r="J121" s="274">
        <f>IF(E121=Opslag!$B$3,'Transportation O11-12, P3-4'!I121*1.1,IF('Transportation O11-12, P3-4'!E121=Opslag!$B$5,'Transportation O11-12, P3-4'!I121*0.6,IF('Transportation O11-12, P3-4'!E121=Opslag!$B$6,'Transportation O11-12, P3-4'!I121*3.6,IF('Transportation O11-12, P3-4'!E121=Opslag!$B$7,'Transportation O11-12, P3-4'!I121*0.2,'Transportation O11-12, P3-4'!I121))))</f>
        <v>0</v>
      </c>
      <c r="L121" s="41"/>
      <c r="M121" s="41"/>
    </row>
    <row r="122" spans="1:13" hidden="1" outlineLevel="1" x14ac:dyDescent="0.2">
      <c r="B122" s="267"/>
      <c r="C122" s="267"/>
      <c r="D122" s="267"/>
      <c r="E122" s="268"/>
      <c r="F122" s="267"/>
      <c r="G122" s="267"/>
      <c r="H122" s="269"/>
      <c r="I122" s="269"/>
      <c r="J122" s="274">
        <f>IF(E122=Opslag!$B$3,'Transportation O11-12, P3-4'!I122*1.1,IF('Transportation O11-12, P3-4'!E122=Opslag!$B$5,'Transportation O11-12, P3-4'!I122*0.6,IF('Transportation O11-12, P3-4'!E122=Opslag!$B$6,'Transportation O11-12, P3-4'!I122*3.6,IF('Transportation O11-12, P3-4'!E122=Opslag!$B$7,'Transportation O11-12, P3-4'!I122*0.2,'Transportation O11-12, P3-4'!I122))))</f>
        <v>0</v>
      </c>
      <c r="L122" s="45"/>
      <c r="M122" s="45"/>
    </row>
    <row r="123" spans="1:13" collapsed="1" x14ac:dyDescent="0.2">
      <c r="A123" s="98"/>
      <c r="B123" s="207"/>
      <c r="C123" s="207"/>
      <c r="D123" s="207"/>
      <c r="E123" s="208"/>
      <c r="F123" s="207"/>
      <c r="G123" s="207"/>
      <c r="H123" s="204">
        <f>SUM($H$72:$H$122)</f>
        <v>0</v>
      </c>
      <c r="I123" s="205"/>
      <c r="J123" s="275">
        <f>SUM(J72:J122)</f>
        <v>0</v>
      </c>
      <c r="K123" s="98"/>
    </row>
    <row r="124" spans="1:13" x14ac:dyDescent="0.2">
      <c r="A124" s="98"/>
      <c r="B124" s="209" t="str">
        <f>+HLOOKUP($G$2,Language!$B:$G,148,FALSE)&amp;":"</f>
        <v>Brændstofforbrug i perioden (benzin/diesel-eq.):</v>
      </c>
      <c r="C124" s="207"/>
      <c r="D124" s="207"/>
      <c r="E124" s="208"/>
      <c r="F124" s="207"/>
      <c r="G124" s="255"/>
      <c r="H124" s="205"/>
      <c r="I124" s="205"/>
      <c r="J124" s="275"/>
      <c r="K124" s="206"/>
      <c r="L124" s="76"/>
    </row>
    <row r="125" spans="1:13" x14ac:dyDescent="0.2">
      <c r="A125" s="98"/>
      <c r="B125" s="102" t="str">
        <f>+HLOOKUP($G$2,Language!$B:$G,152,FALSE)</f>
        <v>Liter (benzin/diesel)/100km</v>
      </c>
      <c r="C125" s="207"/>
      <c r="D125" s="210" t="str">
        <f>IFERROR($J$123/($H$123/100),"")</f>
        <v/>
      </c>
      <c r="E125" s="211" t="str">
        <f>IFERROR(IF(D125="","",IF(D125&gt;9,HLOOKUP(G$2,Language!$B:$G,Language!$A$186,FALSE),"")),"")</f>
        <v/>
      </c>
      <c r="F125" s="207"/>
      <c r="G125" s="214"/>
      <c r="H125" s="205"/>
      <c r="I125" s="205"/>
      <c r="J125" s="275"/>
      <c r="K125" s="206"/>
      <c r="L125" s="46"/>
    </row>
    <row r="126" spans="1:13" hidden="1" x14ac:dyDescent="0.2">
      <c r="A126" s="98"/>
      <c r="B126" s="102" t="str">
        <f>+HLOOKUP($G$2,Language!$B:$G,153,FALSE)</f>
        <v>ml (benzin/diesel)/m2</v>
      </c>
      <c r="C126" s="207"/>
      <c r="D126" s="210" t="str">
        <f>IFERROR($J$123*1000/'m2 Cleaning O2'!$G$511,"")</f>
        <v/>
      </c>
      <c r="E126" s="211" t="str">
        <f>IFERROR(IF(D126="","",IF(D126&gt;0.75,HLOOKUP(G$2,Language!$B:$G,Language!$A$186,FALSE),"")),"")</f>
        <v/>
      </c>
      <c r="F126" s="207"/>
      <c r="G126" s="214"/>
      <c r="H126" s="205"/>
      <c r="I126" s="205"/>
      <c r="J126" s="275"/>
      <c r="K126" s="206"/>
      <c r="L126" s="46"/>
    </row>
    <row r="127" spans="1:13" x14ac:dyDescent="0.2">
      <c r="A127" s="98"/>
      <c r="F127" s="98"/>
      <c r="G127" s="98"/>
      <c r="H127" s="136"/>
      <c r="I127" s="136"/>
      <c r="J127" s="271"/>
      <c r="K127" s="98"/>
    </row>
  </sheetData>
  <mergeCells count="2">
    <mergeCell ref="E7:I7"/>
    <mergeCell ref="B62:G62"/>
  </mergeCells>
  <dataValidations count="2">
    <dataValidation showInputMessage="1" showErrorMessage="1" sqref="G2"/>
    <dataValidation type="decimal" operator="greaterThanOrEqual" allowBlank="1" showInputMessage="1" showErrorMessage="1" sqref="H11:I61 H72:I122">
      <formula1>0</formula1>
    </dataValidation>
  </dataValidations>
  <hyperlinks>
    <hyperlink ref="E7:I7" r:id="rId1" display="..\03 Documentation\c) Transportation (O11-O12, P3-P4)\Purchase routines"/>
  </hyperlinks>
  <pageMargins left="0.7" right="0.7" top="0.75" bottom="0.75" header="0.3" footer="0.3"/>
  <pageSetup paperSize="9" scale="56" fitToHeight="0" orientation="portrait" verticalDpi="0" r:id="rId2"/>
  <rowBreaks count="1" manualBreakCount="1">
    <brk id="69" max="16383" man="1"/>
  </rowBreak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Opslag!$A$2:$A$8</xm:f>
          </x14:formula1>
          <xm:sqref>B11:B61 B72:B122</xm:sqref>
        </x14:dataValidation>
        <x14:dataValidation type="list" allowBlank="1" showInputMessage="1" showErrorMessage="1">
          <x14:formula1>
            <xm:f>Opslag!$B$2:$B$7</xm:f>
          </x14:formula1>
          <xm:sqref>E11:E61 E72:E122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J62"/>
  <sheetViews>
    <sheetView zoomScaleNormal="100" workbookViewId="0">
      <selection activeCell="B62" sqref="B62"/>
    </sheetView>
  </sheetViews>
  <sheetFormatPr defaultColWidth="0" defaultRowHeight="12.75" zeroHeight="1" outlineLevelRow="1" x14ac:dyDescent="0.2"/>
  <cols>
    <col min="1" max="1" width="9" style="11" customWidth="1"/>
    <col min="2" max="2" width="21.375" style="11" customWidth="1"/>
    <col min="3" max="3" width="19.5" style="11" customWidth="1"/>
    <col min="4" max="4" width="19.875" style="11" customWidth="1"/>
    <col min="5" max="5" width="17" style="11" customWidth="1"/>
    <col min="6" max="6" width="2" style="11" customWidth="1"/>
    <col min="7" max="7" width="11.875" style="11" customWidth="1"/>
    <col min="8" max="8" width="9" style="11" customWidth="1"/>
    <col min="9" max="9" width="5" style="11" customWidth="1"/>
    <col min="10" max="10" width="0" style="11" hidden="1" customWidth="1"/>
    <col min="11" max="16384" width="9" style="11" hidden="1"/>
  </cols>
  <sheetData>
    <row r="1" spans="1:10" s="1" customFormat="1" x14ac:dyDescent="0.2">
      <c r="A1" s="133"/>
      <c r="B1" s="133"/>
      <c r="C1" s="133"/>
      <c r="D1" s="133"/>
      <c r="E1" s="133"/>
      <c r="F1" s="133"/>
      <c r="G1" s="133"/>
      <c r="H1" s="133"/>
      <c r="I1" s="133"/>
    </row>
    <row r="2" spans="1:10" s="1" customFormat="1" x14ac:dyDescent="0.2">
      <c r="A2" s="133"/>
      <c r="B2" s="102"/>
      <c r="C2" s="102"/>
      <c r="D2" s="102"/>
      <c r="E2" s="102"/>
      <c r="F2" s="109" t="s">
        <v>52</v>
      </c>
      <c r="G2" s="110" t="str">
        <f>+'Start here (select langage)'!G2</f>
        <v>Dansk</v>
      </c>
      <c r="H2" s="133"/>
      <c r="I2" s="100"/>
      <c r="J2" s="12"/>
    </row>
    <row r="3" spans="1:10" ht="23.25" x14ac:dyDescent="0.35">
      <c r="A3" s="98"/>
      <c r="B3" s="101" t="str">
        <f>+HLOOKUP($G$2,Language!$B:$G,2,FALSE)</f>
        <v>Svanemærkning af rengøringstjenester, Gen. 3</v>
      </c>
      <c r="C3" s="102"/>
      <c r="D3" s="102"/>
      <c r="E3" s="102"/>
      <c r="F3" s="102"/>
      <c r="G3" s="102"/>
      <c r="H3" s="114"/>
      <c r="I3" s="99"/>
      <c r="J3" s="3"/>
    </row>
    <row r="4" spans="1:10" x14ac:dyDescent="0.2">
      <c r="A4" s="98"/>
      <c r="B4" s="102" t="str">
        <f>+HLOOKUP($G$2,Language!$B:$G,194,FALSE)</f>
        <v>- Dokumentation af forbrug af poser til affald</v>
      </c>
      <c r="C4" s="114"/>
      <c r="D4" s="114"/>
      <c r="E4" s="114"/>
      <c r="F4" s="155"/>
      <c r="G4" s="154"/>
      <c r="H4" s="155"/>
      <c r="I4" s="99"/>
      <c r="J4" s="3"/>
    </row>
    <row r="5" spans="1:10" x14ac:dyDescent="0.2">
      <c r="A5" s="98"/>
      <c r="B5" s="147" t="str">
        <f>+HLOOKUP($G$2,Language!$B:$G,195,FALSE)</f>
        <v>Indtast data i de lyseblå felter for dokumentation og beregning af poser</v>
      </c>
      <c r="C5" s="114"/>
      <c r="D5" s="114"/>
      <c r="E5" s="102"/>
      <c r="F5" s="102"/>
      <c r="G5" s="114"/>
      <c r="H5" s="102"/>
      <c r="I5" s="102"/>
      <c r="J5" s="16"/>
    </row>
    <row r="6" spans="1:10" x14ac:dyDescent="0.2">
      <c r="A6" s="98"/>
      <c r="B6" s="102"/>
      <c r="C6" s="114"/>
      <c r="D6" s="114"/>
      <c r="E6" s="109"/>
      <c r="F6" s="219"/>
      <c r="G6" s="156"/>
      <c r="H6" s="156"/>
      <c r="I6" s="157"/>
      <c r="J6" s="70"/>
    </row>
    <row r="7" spans="1:10" x14ac:dyDescent="0.2">
      <c r="A7" s="98"/>
      <c r="B7" s="102"/>
      <c r="C7" s="102"/>
      <c r="D7" s="102"/>
      <c r="E7" s="114"/>
      <c r="F7" s="220"/>
      <c r="G7" s="322"/>
      <c r="H7" s="322"/>
      <c r="I7" s="99"/>
      <c r="J7" s="3"/>
    </row>
    <row r="8" spans="1:10" ht="14.25" x14ac:dyDescent="0.2">
      <c r="A8" s="98"/>
      <c r="B8" s="102"/>
      <c r="C8" s="109" t="str">
        <f>+HLOOKUP($G$2,Language!$B:$G,187,FALSE)&amp;":"</f>
        <v>Link til dokumentation og beregning af brug af affaldsposer:</v>
      </c>
      <c r="D8" s="329" t="s">
        <v>590</v>
      </c>
      <c r="E8" s="329"/>
      <c r="F8" s="329"/>
      <c r="G8" s="329"/>
      <c r="H8" s="329"/>
      <c r="I8" s="98"/>
      <c r="J8" s="77"/>
    </row>
    <row r="9" spans="1:10" ht="14.25" x14ac:dyDescent="0.2">
      <c r="A9" s="98"/>
      <c r="B9" s="102"/>
      <c r="C9" s="102"/>
      <c r="D9" s="109"/>
      <c r="E9" s="162"/>
      <c r="F9" s="162"/>
      <c r="G9" s="162"/>
      <c r="H9" s="162"/>
      <c r="I9" s="108"/>
      <c r="J9" s="23"/>
    </row>
    <row r="10" spans="1:10" ht="38.25" x14ac:dyDescent="0.2">
      <c r="A10" s="98"/>
      <c r="B10" s="143" t="str">
        <f>+HLOOKUP($G$2,Language!$B:$G,188,FALSE)</f>
        <v>Posetype</v>
      </c>
      <c r="C10" s="143" t="str">
        <f>+HLOOKUP($G$2,Language!$B:$G,189,FALSE)</f>
        <v>Antal pr. år</v>
      </c>
      <c r="D10" s="221" t="str">
        <f>+HLOOKUP($G$2,Language!$B:$G,190,FALSE)</f>
        <v>Vægt pr. pose [g] (hvis ukendt, så lad feltet være tomt)</v>
      </c>
      <c r="E10" s="240" t="str">
        <f>+HLOOKUP($G$2,Language!$B:$G,196,FALSE)</f>
        <v>Beregnet vægt pr. år [g]</v>
      </c>
      <c r="F10" s="98"/>
      <c r="G10" s="98"/>
      <c r="H10" s="98"/>
      <c r="I10" s="98"/>
    </row>
    <row r="11" spans="1:10" x14ac:dyDescent="0.2">
      <c r="A11" s="98"/>
      <c r="B11" s="52"/>
      <c r="C11" s="52"/>
      <c r="D11" s="53"/>
      <c r="E11" s="141" t="str">
        <f>IFERROR(IF(C11="","",IF(D11="",C11*10,C11*D11)),"")</f>
        <v/>
      </c>
      <c r="F11" s="98"/>
      <c r="G11" s="98"/>
      <c r="H11" s="98"/>
      <c r="I11" s="98"/>
    </row>
    <row r="12" spans="1:10" x14ac:dyDescent="0.2">
      <c r="A12" s="98"/>
      <c r="B12" s="52"/>
      <c r="C12" s="52"/>
      <c r="D12" s="53"/>
      <c r="E12" s="141" t="str">
        <f t="shared" ref="E12:E57" si="0">IFERROR(IF(C12="","",IF(D12="",C12*10,C12*D12)),"")</f>
        <v/>
      </c>
      <c r="F12" s="98"/>
      <c r="G12" s="98"/>
      <c r="H12" s="98"/>
      <c r="I12" s="98"/>
    </row>
    <row r="13" spans="1:10" x14ac:dyDescent="0.2">
      <c r="A13" s="98"/>
      <c r="B13" s="52"/>
      <c r="C13" s="52"/>
      <c r="D13" s="53"/>
      <c r="E13" s="141" t="str">
        <f t="shared" si="0"/>
        <v/>
      </c>
      <c r="F13" s="98"/>
      <c r="G13" s="98"/>
      <c r="H13" s="98"/>
      <c r="I13" s="98"/>
    </row>
    <row r="14" spans="1:10" x14ac:dyDescent="0.2">
      <c r="A14" s="98"/>
      <c r="B14" s="52"/>
      <c r="C14" s="52"/>
      <c r="D14" s="53"/>
      <c r="E14" s="141" t="str">
        <f t="shared" si="0"/>
        <v/>
      </c>
      <c r="F14" s="98"/>
      <c r="G14" s="98"/>
      <c r="H14" s="98"/>
      <c r="I14" s="98"/>
    </row>
    <row r="15" spans="1:10" x14ac:dyDescent="0.2">
      <c r="A15" s="98"/>
      <c r="B15" s="52"/>
      <c r="C15" s="52"/>
      <c r="D15" s="53"/>
      <c r="E15" s="141" t="str">
        <f t="shared" si="0"/>
        <v/>
      </c>
      <c r="F15" s="98"/>
      <c r="G15" s="98"/>
      <c r="H15" s="98"/>
      <c r="I15" s="98"/>
    </row>
    <row r="16" spans="1:10" x14ac:dyDescent="0.2">
      <c r="A16" s="98"/>
      <c r="B16" s="52"/>
      <c r="C16" s="52"/>
      <c r="D16" s="53"/>
      <c r="E16" s="141" t="str">
        <f t="shared" si="0"/>
        <v/>
      </c>
      <c r="F16" s="98"/>
      <c r="G16" s="98"/>
      <c r="H16" s="98"/>
      <c r="I16" s="98"/>
    </row>
    <row r="17" spans="1:9" x14ac:dyDescent="0.2">
      <c r="A17" s="98"/>
      <c r="B17" s="52"/>
      <c r="C17" s="52"/>
      <c r="D17" s="53"/>
      <c r="E17" s="141" t="str">
        <f t="shared" si="0"/>
        <v/>
      </c>
      <c r="F17" s="98"/>
      <c r="G17" s="98"/>
      <c r="H17" s="98"/>
      <c r="I17" s="98"/>
    </row>
    <row r="18" spans="1:9" x14ac:dyDescent="0.2">
      <c r="A18" s="98"/>
      <c r="B18" s="52"/>
      <c r="C18" s="52"/>
      <c r="D18" s="53"/>
      <c r="E18" s="141" t="str">
        <f t="shared" si="0"/>
        <v/>
      </c>
      <c r="F18" s="98"/>
      <c r="G18" s="98"/>
      <c r="H18" s="98"/>
      <c r="I18" s="98"/>
    </row>
    <row r="19" spans="1:9" x14ac:dyDescent="0.2">
      <c r="A19" s="98"/>
      <c r="B19" s="52"/>
      <c r="C19" s="52"/>
      <c r="D19" s="53"/>
      <c r="E19" s="141" t="str">
        <f t="shared" si="0"/>
        <v/>
      </c>
      <c r="F19" s="98"/>
      <c r="G19" s="98"/>
      <c r="H19" s="98"/>
      <c r="I19" s="98"/>
    </row>
    <row r="20" spans="1:9" hidden="1" outlineLevel="1" x14ac:dyDescent="0.2">
      <c r="A20" s="98"/>
      <c r="B20" s="52"/>
      <c r="C20" s="52"/>
      <c r="D20" s="53"/>
      <c r="E20" s="141" t="str">
        <f t="shared" si="0"/>
        <v/>
      </c>
      <c r="F20" s="98"/>
      <c r="G20" s="98"/>
      <c r="H20" s="98"/>
      <c r="I20" s="98"/>
    </row>
    <row r="21" spans="1:9" hidden="1" outlineLevel="1" x14ac:dyDescent="0.2">
      <c r="A21" s="98"/>
      <c r="B21" s="52"/>
      <c r="C21" s="52"/>
      <c r="D21" s="53"/>
      <c r="E21" s="141" t="str">
        <f t="shared" si="0"/>
        <v/>
      </c>
      <c r="F21" s="98"/>
      <c r="G21" s="98"/>
      <c r="H21" s="98"/>
      <c r="I21" s="98"/>
    </row>
    <row r="22" spans="1:9" hidden="1" outlineLevel="1" x14ac:dyDescent="0.2">
      <c r="A22" s="98"/>
      <c r="B22" s="52"/>
      <c r="C22" s="52"/>
      <c r="D22" s="53"/>
      <c r="E22" s="141" t="str">
        <f t="shared" si="0"/>
        <v/>
      </c>
      <c r="F22" s="98"/>
      <c r="G22" s="98"/>
      <c r="H22" s="98"/>
      <c r="I22" s="98"/>
    </row>
    <row r="23" spans="1:9" hidden="1" outlineLevel="1" x14ac:dyDescent="0.2">
      <c r="A23" s="98"/>
      <c r="B23" s="52"/>
      <c r="C23" s="52"/>
      <c r="D23" s="53"/>
      <c r="E23" s="141" t="str">
        <f t="shared" si="0"/>
        <v/>
      </c>
      <c r="F23" s="98"/>
      <c r="G23" s="98"/>
      <c r="H23" s="98"/>
      <c r="I23" s="98"/>
    </row>
    <row r="24" spans="1:9" hidden="1" outlineLevel="1" x14ac:dyDescent="0.2">
      <c r="A24" s="98"/>
      <c r="B24" s="52"/>
      <c r="C24" s="52"/>
      <c r="D24" s="53"/>
      <c r="E24" s="141" t="str">
        <f t="shared" si="0"/>
        <v/>
      </c>
      <c r="F24" s="98"/>
      <c r="G24" s="98"/>
      <c r="H24" s="98"/>
      <c r="I24" s="98"/>
    </row>
    <row r="25" spans="1:9" hidden="1" outlineLevel="1" x14ac:dyDescent="0.2">
      <c r="A25" s="98"/>
      <c r="B25" s="52"/>
      <c r="C25" s="52"/>
      <c r="D25" s="53"/>
      <c r="E25" s="141" t="str">
        <f t="shared" si="0"/>
        <v/>
      </c>
      <c r="F25" s="98"/>
      <c r="G25" s="98"/>
      <c r="H25" s="98"/>
      <c r="I25" s="98"/>
    </row>
    <row r="26" spans="1:9" hidden="1" outlineLevel="1" x14ac:dyDescent="0.2">
      <c r="A26" s="98"/>
      <c r="B26" s="52"/>
      <c r="C26" s="52"/>
      <c r="D26" s="53"/>
      <c r="E26" s="141" t="str">
        <f t="shared" si="0"/>
        <v/>
      </c>
      <c r="F26" s="98"/>
      <c r="G26" s="98"/>
      <c r="H26" s="98"/>
      <c r="I26" s="98"/>
    </row>
    <row r="27" spans="1:9" hidden="1" outlineLevel="1" x14ac:dyDescent="0.2">
      <c r="A27" s="98"/>
      <c r="B27" s="52"/>
      <c r="C27" s="52"/>
      <c r="D27" s="53"/>
      <c r="E27" s="141" t="str">
        <f t="shared" si="0"/>
        <v/>
      </c>
      <c r="F27" s="98"/>
      <c r="G27" s="98"/>
      <c r="H27" s="98"/>
      <c r="I27" s="98"/>
    </row>
    <row r="28" spans="1:9" hidden="1" outlineLevel="1" x14ac:dyDescent="0.2">
      <c r="A28" s="98"/>
      <c r="B28" s="52"/>
      <c r="C28" s="52"/>
      <c r="D28" s="53"/>
      <c r="E28" s="141" t="str">
        <f t="shared" si="0"/>
        <v/>
      </c>
      <c r="F28" s="98"/>
      <c r="G28" s="98"/>
      <c r="H28" s="98"/>
      <c r="I28" s="98"/>
    </row>
    <row r="29" spans="1:9" hidden="1" outlineLevel="1" x14ac:dyDescent="0.2">
      <c r="A29" s="98"/>
      <c r="B29" s="52"/>
      <c r="C29" s="52"/>
      <c r="D29" s="53"/>
      <c r="E29" s="141" t="str">
        <f t="shared" si="0"/>
        <v/>
      </c>
      <c r="F29" s="98"/>
      <c r="G29" s="98"/>
      <c r="H29" s="98"/>
      <c r="I29" s="98"/>
    </row>
    <row r="30" spans="1:9" hidden="1" outlineLevel="1" x14ac:dyDescent="0.2">
      <c r="A30" s="98"/>
      <c r="B30" s="52"/>
      <c r="C30" s="52"/>
      <c r="D30" s="53"/>
      <c r="E30" s="141" t="str">
        <f t="shared" si="0"/>
        <v/>
      </c>
      <c r="F30" s="98"/>
      <c r="G30" s="98"/>
      <c r="H30" s="98"/>
      <c r="I30" s="98"/>
    </row>
    <row r="31" spans="1:9" hidden="1" outlineLevel="1" x14ac:dyDescent="0.2">
      <c r="A31" s="98"/>
      <c r="B31" s="52"/>
      <c r="C31" s="52"/>
      <c r="D31" s="53"/>
      <c r="E31" s="141" t="str">
        <f t="shared" si="0"/>
        <v/>
      </c>
      <c r="F31" s="98"/>
      <c r="G31" s="98"/>
      <c r="H31" s="98"/>
      <c r="I31" s="98"/>
    </row>
    <row r="32" spans="1:9" hidden="1" outlineLevel="1" x14ac:dyDescent="0.2">
      <c r="A32" s="98"/>
      <c r="B32" s="52"/>
      <c r="C32" s="52"/>
      <c r="D32" s="53"/>
      <c r="E32" s="141" t="str">
        <f t="shared" si="0"/>
        <v/>
      </c>
      <c r="F32" s="98"/>
      <c r="G32" s="98"/>
      <c r="H32" s="98"/>
      <c r="I32" s="98"/>
    </row>
    <row r="33" spans="1:9" hidden="1" outlineLevel="1" x14ac:dyDescent="0.2">
      <c r="A33" s="98"/>
      <c r="B33" s="52"/>
      <c r="C33" s="52"/>
      <c r="D33" s="53"/>
      <c r="E33" s="141" t="str">
        <f t="shared" si="0"/>
        <v/>
      </c>
      <c r="F33" s="98"/>
      <c r="G33" s="98"/>
      <c r="H33" s="98"/>
      <c r="I33" s="98"/>
    </row>
    <row r="34" spans="1:9" hidden="1" outlineLevel="1" x14ac:dyDescent="0.2">
      <c r="A34" s="98"/>
      <c r="B34" s="52"/>
      <c r="C34" s="52"/>
      <c r="D34" s="53"/>
      <c r="E34" s="141" t="str">
        <f t="shared" si="0"/>
        <v/>
      </c>
      <c r="F34" s="98"/>
      <c r="G34" s="98"/>
      <c r="H34" s="98"/>
      <c r="I34" s="98"/>
    </row>
    <row r="35" spans="1:9" hidden="1" outlineLevel="1" x14ac:dyDescent="0.2">
      <c r="A35" s="98"/>
      <c r="B35" s="52"/>
      <c r="C35" s="52"/>
      <c r="D35" s="53"/>
      <c r="E35" s="141" t="str">
        <f t="shared" si="0"/>
        <v/>
      </c>
      <c r="F35" s="98"/>
      <c r="G35" s="98"/>
      <c r="H35" s="98"/>
      <c r="I35" s="98"/>
    </row>
    <row r="36" spans="1:9" hidden="1" outlineLevel="1" x14ac:dyDescent="0.2">
      <c r="A36" s="98"/>
      <c r="B36" s="52"/>
      <c r="C36" s="52"/>
      <c r="D36" s="53"/>
      <c r="E36" s="141" t="str">
        <f t="shared" si="0"/>
        <v/>
      </c>
      <c r="F36" s="98"/>
      <c r="G36" s="98"/>
      <c r="H36" s="98"/>
      <c r="I36" s="98"/>
    </row>
    <row r="37" spans="1:9" hidden="1" outlineLevel="1" x14ac:dyDescent="0.2">
      <c r="A37" s="98"/>
      <c r="B37" s="52"/>
      <c r="C37" s="52"/>
      <c r="D37" s="53"/>
      <c r="E37" s="141" t="str">
        <f t="shared" si="0"/>
        <v/>
      </c>
      <c r="F37" s="98"/>
      <c r="G37" s="98"/>
      <c r="H37" s="98"/>
      <c r="I37" s="98"/>
    </row>
    <row r="38" spans="1:9" hidden="1" outlineLevel="1" x14ac:dyDescent="0.2">
      <c r="A38" s="98"/>
      <c r="B38" s="52"/>
      <c r="C38" s="52"/>
      <c r="D38" s="53"/>
      <c r="E38" s="141" t="str">
        <f t="shared" ref="E38:E42" si="1">IFERROR(IF(C38="","",IF(D38="",C38*10,C38*D38)),"")</f>
        <v/>
      </c>
      <c r="F38" s="98"/>
      <c r="G38" s="98"/>
      <c r="H38" s="98"/>
      <c r="I38" s="98"/>
    </row>
    <row r="39" spans="1:9" hidden="1" outlineLevel="1" x14ac:dyDescent="0.2">
      <c r="A39" s="98"/>
      <c r="B39" s="52"/>
      <c r="C39" s="52"/>
      <c r="D39" s="53"/>
      <c r="E39" s="141" t="str">
        <f t="shared" si="1"/>
        <v/>
      </c>
      <c r="F39" s="98"/>
      <c r="G39" s="98"/>
      <c r="H39" s="98"/>
      <c r="I39" s="98"/>
    </row>
    <row r="40" spans="1:9" hidden="1" outlineLevel="1" x14ac:dyDescent="0.2">
      <c r="A40" s="98"/>
      <c r="B40" s="52"/>
      <c r="C40" s="52"/>
      <c r="D40" s="53"/>
      <c r="E40" s="141" t="str">
        <f t="shared" si="1"/>
        <v/>
      </c>
      <c r="F40" s="98"/>
      <c r="G40" s="98"/>
      <c r="H40" s="98"/>
      <c r="I40" s="98"/>
    </row>
    <row r="41" spans="1:9" hidden="1" outlineLevel="1" x14ac:dyDescent="0.2">
      <c r="A41" s="98"/>
      <c r="B41" s="52"/>
      <c r="C41" s="52"/>
      <c r="D41" s="53"/>
      <c r="E41" s="141" t="str">
        <f t="shared" si="1"/>
        <v/>
      </c>
      <c r="F41" s="98"/>
      <c r="G41" s="98"/>
      <c r="H41" s="98"/>
      <c r="I41" s="98"/>
    </row>
    <row r="42" spans="1:9" hidden="1" outlineLevel="1" x14ac:dyDescent="0.2">
      <c r="A42" s="98"/>
      <c r="B42" s="52"/>
      <c r="C42" s="52"/>
      <c r="D42" s="53"/>
      <c r="E42" s="141" t="str">
        <f t="shared" si="1"/>
        <v/>
      </c>
      <c r="F42" s="98"/>
      <c r="G42" s="98"/>
      <c r="H42" s="98"/>
      <c r="I42" s="98"/>
    </row>
    <row r="43" spans="1:9" hidden="1" outlineLevel="1" x14ac:dyDescent="0.2">
      <c r="A43" s="98"/>
      <c r="B43" s="52"/>
      <c r="C43" s="52"/>
      <c r="D43" s="53"/>
      <c r="E43" s="141" t="str">
        <f t="shared" si="0"/>
        <v/>
      </c>
      <c r="F43" s="98"/>
      <c r="G43" s="98"/>
      <c r="H43" s="98"/>
      <c r="I43" s="98"/>
    </row>
    <row r="44" spans="1:9" hidden="1" outlineLevel="1" x14ac:dyDescent="0.2">
      <c r="A44" s="98"/>
      <c r="B44" s="52"/>
      <c r="C44" s="52"/>
      <c r="D44" s="53"/>
      <c r="E44" s="141" t="str">
        <f t="shared" si="0"/>
        <v/>
      </c>
      <c r="F44" s="98"/>
      <c r="G44" s="98"/>
      <c r="H44" s="98"/>
      <c r="I44" s="98"/>
    </row>
    <row r="45" spans="1:9" hidden="1" outlineLevel="1" x14ac:dyDescent="0.2">
      <c r="A45" s="98"/>
      <c r="B45" s="52"/>
      <c r="C45" s="52"/>
      <c r="D45" s="53"/>
      <c r="E45" s="141" t="str">
        <f t="shared" si="0"/>
        <v/>
      </c>
      <c r="F45" s="98"/>
      <c r="G45" s="98"/>
      <c r="H45" s="98"/>
      <c r="I45" s="98"/>
    </row>
    <row r="46" spans="1:9" hidden="1" outlineLevel="1" x14ac:dyDescent="0.2">
      <c r="A46" s="98"/>
      <c r="B46" s="52"/>
      <c r="C46" s="52"/>
      <c r="D46" s="53"/>
      <c r="E46" s="141" t="str">
        <f t="shared" si="0"/>
        <v/>
      </c>
      <c r="F46" s="98"/>
      <c r="G46" s="98"/>
      <c r="H46" s="98"/>
      <c r="I46" s="98"/>
    </row>
    <row r="47" spans="1:9" hidden="1" outlineLevel="1" x14ac:dyDescent="0.2">
      <c r="A47" s="98"/>
      <c r="B47" s="52"/>
      <c r="C47" s="52"/>
      <c r="D47" s="53"/>
      <c r="E47" s="141" t="str">
        <f t="shared" si="0"/>
        <v/>
      </c>
      <c r="F47" s="98"/>
      <c r="G47" s="98"/>
      <c r="H47" s="98"/>
      <c r="I47" s="98"/>
    </row>
    <row r="48" spans="1:9" hidden="1" outlineLevel="1" x14ac:dyDescent="0.2">
      <c r="A48" s="98"/>
      <c r="B48" s="52"/>
      <c r="C48" s="52"/>
      <c r="D48" s="53"/>
      <c r="E48" s="141" t="str">
        <f t="shared" si="0"/>
        <v/>
      </c>
      <c r="F48" s="98"/>
      <c r="G48" s="98"/>
      <c r="H48" s="98"/>
      <c r="I48" s="98"/>
    </row>
    <row r="49" spans="1:9" hidden="1" outlineLevel="1" x14ac:dyDescent="0.2">
      <c r="A49" s="98"/>
      <c r="B49" s="52"/>
      <c r="C49" s="52"/>
      <c r="D49" s="53"/>
      <c r="E49" s="141" t="str">
        <f t="shared" si="0"/>
        <v/>
      </c>
      <c r="F49" s="98"/>
      <c r="G49" s="98"/>
      <c r="H49" s="98"/>
      <c r="I49" s="98"/>
    </row>
    <row r="50" spans="1:9" hidden="1" outlineLevel="1" x14ac:dyDescent="0.2">
      <c r="A50" s="98"/>
      <c r="B50" s="52"/>
      <c r="C50" s="52"/>
      <c r="D50" s="53"/>
      <c r="E50" s="141" t="str">
        <f t="shared" si="0"/>
        <v/>
      </c>
      <c r="F50" s="98"/>
      <c r="G50" s="98"/>
      <c r="H50" s="98"/>
      <c r="I50" s="98"/>
    </row>
    <row r="51" spans="1:9" hidden="1" outlineLevel="1" x14ac:dyDescent="0.2">
      <c r="A51" s="98"/>
      <c r="B51" s="52"/>
      <c r="C51" s="52"/>
      <c r="D51" s="53"/>
      <c r="E51" s="141" t="str">
        <f t="shared" si="0"/>
        <v/>
      </c>
      <c r="F51" s="98"/>
      <c r="G51" s="98"/>
      <c r="H51" s="98"/>
      <c r="I51" s="98"/>
    </row>
    <row r="52" spans="1:9" hidden="1" outlineLevel="1" x14ac:dyDescent="0.2">
      <c r="A52" s="98"/>
      <c r="B52" s="52"/>
      <c r="C52" s="52"/>
      <c r="D52" s="53"/>
      <c r="E52" s="141" t="str">
        <f t="shared" si="0"/>
        <v/>
      </c>
      <c r="F52" s="98"/>
      <c r="G52" s="98"/>
      <c r="H52" s="98"/>
      <c r="I52" s="98"/>
    </row>
    <row r="53" spans="1:9" hidden="1" outlineLevel="1" x14ac:dyDescent="0.2">
      <c r="A53" s="98"/>
      <c r="B53" s="52"/>
      <c r="C53" s="52"/>
      <c r="D53" s="53"/>
      <c r="E53" s="141" t="str">
        <f t="shared" si="0"/>
        <v/>
      </c>
      <c r="F53" s="98"/>
      <c r="G53" s="98"/>
      <c r="H53" s="98"/>
      <c r="I53" s="98"/>
    </row>
    <row r="54" spans="1:9" hidden="1" outlineLevel="1" x14ac:dyDescent="0.2">
      <c r="A54" s="98"/>
      <c r="B54" s="52"/>
      <c r="C54" s="52"/>
      <c r="D54" s="53"/>
      <c r="E54" s="141" t="str">
        <f t="shared" si="0"/>
        <v/>
      </c>
      <c r="F54" s="98"/>
      <c r="G54" s="98"/>
      <c r="H54" s="98"/>
      <c r="I54" s="98"/>
    </row>
    <row r="55" spans="1:9" hidden="1" outlineLevel="1" x14ac:dyDescent="0.2">
      <c r="A55" s="98"/>
      <c r="B55" s="52"/>
      <c r="C55" s="52"/>
      <c r="D55" s="53"/>
      <c r="E55" s="141" t="str">
        <f t="shared" si="0"/>
        <v/>
      </c>
      <c r="F55" s="98"/>
      <c r="G55" s="98"/>
      <c r="H55" s="98"/>
      <c r="I55" s="98"/>
    </row>
    <row r="56" spans="1:9" hidden="1" outlineLevel="1" x14ac:dyDescent="0.2">
      <c r="A56" s="98"/>
      <c r="B56" s="52"/>
      <c r="C56" s="52"/>
      <c r="D56" s="53"/>
      <c r="E56" s="141" t="str">
        <f t="shared" si="0"/>
        <v/>
      </c>
      <c r="F56" s="98"/>
      <c r="G56" s="98"/>
      <c r="H56" s="98"/>
      <c r="I56" s="98"/>
    </row>
    <row r="57" spans="1:9" hidden="1" outlineLevel="1" x14ac:dyDescent="0.2">
      <c r="A57" s="98"/>
      <c r="B57" s="52"/>
      <c r="C57" s="52"/>
      <c r="D57" s="53"/>
      <c r="E57" s="141" t="str">
        <f t="shared" si="0"/>
        <v/>
      </c>
      <c r="F57" s="98"/>
      <c r="G57" s="98"/>
      <c r="H57" s="98"/>
      <c r="I57" s="98"/>
    </row>
    <row r="58" spans="1:9" collapsed="1" x14ac:dyDescent="0.2">
      <c r="A58" s="98"/>
      <c r="B58" s="98"/>
      <c r="C58" s="98"/>
      <c r="D58" s="98"/>
      <c r="E58" s="229">
        <f>SUM(E11:E57)</f>
        <v>0</v>
      </c>
      <c r="F58" s="98"/>
      <c r="G58" s="98"/>
      <c r="H58" s="98"/>
      <c r="I58" s="98"/>
    </row>
    <row r="59" spans="1:9" x14ac:dyDescent="0.2">
      <c r="A59" s="98"/>
      <c r="B59" s="98"/>
      <c r="C59" s="98"/>
      <c r="D59" s="98"/>
      <c r="E59" s="98"/>
      <c r="F59" s="98"/>
      <c r="G59" s="98"/>
      <c r="H59" s="98"/>
      <c r="I59" s="98"/>
    </row>
    <row r="60" spans="1:9" x14ac:dyDescent="0.2">
      <c r="A60" s="98"/>
      <c r="B60" s="109" t="str">
        <f>HLOOKUP('Consumption of Bags P5'!G2,Language!B:G,191,FALSE)</f>
        <v>Miligram pr. m2</v>
      </c>
      <c r="C60" s="222" t="str">
        <f>IFERROR(IF(E58="","",E58*1000/'m2 Cleaning O2'!$G$511),"")</f>
        <v/>
      </c>
      <c r="D60" s="98"/>
      <c r="E60" s="98"/>
      <c r="F60" s="98"/>
      <c r="G60" s="98"/>
      <c r="H60" s="98"/>
      <c r="I60" s="98"/>
    </row>
    <row r="61" spans="1:9" x14ac:dyDescent="0.2">
      <c r="A61" s="98"/>
      <c r="B61" s="109" t="str">
        <f>HLOOKUP('Start here (select langage)'!$G$2,Language!$B:$G,Language!$A$201,FALSE)</f>
        <v>Point (P5):</v>
      </c>
      <c r="C61" s="212" t="str">
        <f>IFERROR(IF(ROUND($C$60,0)="","",IF(ROUND($C$60,0)&lt;40,5,IF(AND(ROUND($C$60,0)&gt;=40,ROUND($C$60,0)&lt;=79),4,IF(AND(ROUND($C$60,0)&gt;=80,ROUND($C$60,0)&lt;=119),3,IF(AND(ROUND($C$60,0)&gt;=120,ROUND($C$60,0)&lt;=159),2,IF(AND(ROUND($C$60,0)&gt;=160,ROUND($C$60,0)&lt;=200),1,0)))))),"")</f>
        <v/>
      </c>
      <c r="D61" s="98"/>
      <c r="E61" s="98"/>
      <c r="F61" s="98"/>
      <c r="G61" s="98"/>
      <c r="H61" s="98"/>
      <c r="I61" s="98"/>
    </row>
    <row r="62" spans="1:9" x14ac:dyDescent="0.2">
      <c r="A62" s="98"/>
      <c r="B62" s="98"/>
      <c r="C62" s="98"/>
      <c r="D62" s="98"/>
      <c r="E62" s="98"/>
      <c r="F62" s="98"/>
      <c r="G62" s="98"/>
      <c r="H62" s="98"/>
    </row>
  </sheetData>
  <mergeCells count="2">
    <mergeCell ref="G7:H7"/>
    <mergeCell ref="D8:H8"/>
  </mergeCells>
  <dataValidations count="1">
    <dataValidation showInputMessage="1" showErrorMessage="1" sqref="G2"/>
  </dataValidations>
  <hyperlinks>
    <hyperlink ref="D8:H8" r:id="rId1" display="..\03 Documentation\d) Consumption of bags (P5)"/>
  </hyperlinks>
  <pageMargins left="0.70866141732283472" right="0.70866141732283472" top="0.74803149606299213" bottom="0.74803149606299213" header="0.31496062992125984" footer="0.31496062992125984"/>
  <pageSetup paperSize="9" fitToHeight="0" orientation="landscape" verticalDpi="0" r:id="rId2"/>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filterMode="1">
    <pageSetUpPr fitToPage="1"/>
  </sheetPr>
  <dimension ref="A1:O607"/>
  <sheetViews>
    <sheetView workbookViewId="0">
      <pane xSplit="3" ySplit="1" topLeftCell="F226" activePane="bottomRight" state="frozen"/>
      <selection pane="topRight" activeCell="D1" sqref="D1"/>
      <selection pane="bottomLeft" activeCell="A2" sqref="A2"/>
      <selection pane="bottomRight" activeCell="G227" sqref="G227"/>
    </sheetView>
  </sheetViews>
  <sheetFormatPr defaultColWidth="9" defaultRowHeight="12.75" x14ac:dyDescent="0.2"/>
  <cols>
    <col min="1" max="1" width="9" style="4"/>
    <col min="2" max="2" width="45" style="243" customWidth="1"/>
    <col min="3" max="3" width="48" style="243" customWidth="1"/>
    <col min="4" max="6" width="38.875" style="243" customWidth="1"/>
    <col min="7" max="7" width="38.875" style="246" customWidth="1"/>
    <col min="8" max="8" width="24.875" style="4" customWidth="1"/>
    <col min="9" max="9" width="9" style="4"/>
    <col min="10" max="11" width="9" style="4" customWidth="1"/>
    <col min="12" max="16384" width="9" style="4"/>
  </cols>
  <sheetData>
    <row r="1" spans="1:15" s="5" customFormat="1" ht="51" x14ac:dyDescent="0.2">
      <c r="A1" s="4">
        <f>ROW(B1)</f>
        <v>1</v>
      </c>
      <c r="B1" s="242" t="s">
        <v>1</v>
      </c>
      <c r="C1" s="242" t="s">
        <v>0</v>
      </c>
      <c r="D1" s="242" t="s">
        <v>2</v>
      </c>
      <c r="E1" s="242" t="s">
        <v>601</v>
      </c>
      <c r="F1" s="242" t="s">
        <v>591</v>
      </c>
      <c r="G1" s="257" t="s">
        <v>1023</v>
      </c>
      <c r="H1" s="5" t="s">
        <v>602</v>
      </c>
      <c r="I1" s="5" t="s">
        <v>209</v>
      </c>
      <c r="J1" s="5" t="s">
        <v>796</v>
      </c>
      <c r="K1" s="5" t="s">
        <v>209</v>
      </c>
      <c r="L1" s="242" t="s">
        <v>988</v>
      </c>
      <c r="M1" s="5" t="s">
        <v>209</v>
      </c>
      <c r="N1" s="5" t="s">
        <v>1244</v>
      </c>
      <c r="O1" s="5" t="s">
        <v>209</v>
      </c>
    </row>
    <row r="2" spans="1:15" ht="63.75" hidden="1" x14ac:dyDescent="0.2">
      <c r="A2" s="4">
        <f t="shared" ref="A2:A70" si="0">ROW(B2)</f>
        <v>2</v>
      </c>
      <c r="B2" s="243" t="s">
        <v>4</v>
      </c>
      <c r="C2" s="243" t="s">
        <v>22</v>
      </c>
      <c r="D2" s="243" t="s">
        <v>320</v>
      </c>
      <c r="E2" s="243" t="s">
        <v>613</v>
      </c>
      <c r="F2" s="243" t="s">
        <v>849</v>
      </c>
      <c r="G2" s="246" t="s">
        <v>1024</v>
      </c>
      <c r="H2" s="4" t="s">
        <v>4</v>
      </c>
      <c r="I2" s="4" t="str">
        <f>+IF(B2=H2,"Nej","JA!")</f>
        <v>Nej</v>
      </c>
      <c r="J2" s="4" t="s">
        <v>4</v>
      </c>
      <c r="K2" s="4" t="str">
        <f>+IF(B2=J2,"Nej","JA!")</f>
        <v>Nej</v>
      </c>
      <c r="L2" s="243" t="s">
        <v>4</v>
      </c>
      <c r="M2" s="4" t="str">
        <f>+IF(B2=L2,"Nej","JA!")</f>
        <v>Nej</v>
      </c>
      <c r="N2" s="4" t="s">
        <v>4</v>
      </c>
      <c r="O2" s="4" t="str">
        <f>+IF(B2=N2,"Nej","JA!")</f>
        <v>Nej</v>
      </c>
    </row>
    <row r="3" spans="1:15" ht="63.75" hidden="1" x14ac:dyDescent="0.2">
      <c r="A3" s="4">
        <f t="shared" si="0"/>
        <v>3</v>
      </c>
      <c r="B3" s="244" t="s">
        <v>23</v>
      </c>
      <c r="C3" s="244" t="s">
        <v>24</v>
      </c>
      <c r="D3" s="243" t="s">
        <v>321</v>
      </c>
      <c r="E3" s="244" t="s">
        <v>1247</v>
      </c>
      <c r="F3" s="243" t="s">
        <v>1000</v>
      </c>
      <c r="G3" s="246" t="s">
        <v>1025</v>
      </c>
      <c r="H3" s="6" t="s">
        <v>23</v>
      </c>
      <c r="I3" s="4" t="str">
        <f t="shared" ref="I3:I33" si="1">+IF(B3=H3,"Nej","JA!")</f>
        <v>Nej</v>
      </c>
      <c r="J3" s="6" t="s">
        <v>23</v>
      </c>
      <c r="K3" s="4" t="str">
        <f t="shared" ref="K3:K66" si="2">+IF(B3=J3,"Nej","JA!")</f>
        <v>Nej</v>
      </c>
      <c r="L3" s="244" t="s">
        <v>23</v>
      </c>
      <c r="M3" s="4" t="str">
        <f t="shared" ref="M3:M66" si="3">+IF(B3=L3,"Nej","JA!")</f>
        <v>Nej</v>
      </c>
      <c r="N3" s="4" t="s">
        <v>23</v>
      </c>
      <c r="O3" s="4" t="str">
        <f t="shared" ref="O3:O66" si="4">+IF(B3=N3,"Nej","JA!")</f>
        <v>Nej</v>
      </c>
    </row>
    <row r="4" spans="1:15" ht="102" hidden="1" x14ac:dyDescent="0.2">
      <c r="A4" s="4">
        <f t="shared" si="0"/>
        <v>4</v>
      </c>
      <c r="B4" s="243" t="s">
        <v>41</v>
      </c>
      <c r="C4" s="243" t="s">
        <v>42</v>
      </c>
      <c r="D4" s="243" t="s">
        <v>322</v>
      </c>
      <c r="E4" s="243" t="s">
        <v>1248</v>
      </c>
      <c r="F4" s="243" t="s">
        <v>850</v>
      </c>
      <c r="G4" s="246" t="s">
        <v>1026</v>
      </c>
      <c r="H4" s="4" t="s">
        <v>41</v>
      </c>
      <c r="I4" s="4" t="str">
        <f t="shared" si="1"/>
        <v>Nej</v>
      </c>
      <c r="J4" s="4" t="s">
        <v>41</v>
      </c>
      <c r="K4" s="4" t="str">
        <f t="shared" si="2"/>
        <v>Nej</v>
      </c>
      <c r="L4" s="243" t="s">
        <v>41</v>
      </c>
      <c r="M4" s="4" t="str">
        <f t="shared" si="3"/>
        <v>Nej</v>
      </c>
      <c r="N4" s="4" t="s">
        <v>41</v>
      </c>
      <c r="O4" s="4" t="str">
        <f t="shared" si="4"/>
        <v>Nej</v>
      </c>
    </row>
    <row r="5" spans="1:15" ht="25.5" hidden="1" x14ac:dyDescent="0.2">
      <c r="A5" s="4">
        <f t="shared" si="0"/>
        <v>5</v>
      </c>
      <c r="B5" s="243" t="s">
        <v>5</v>
      </c>
      <c r="C5" s="243" t="s">
        <v>8</v>
      </c>
      <c r="D5" s="243" t="s">
        <v>323</v>
      </c>
      <c r="E5" s="243" t="s">
        <v>614</v>
      </c>
      <c r="F5" s="243" t="s">
        <v>851</v>
      </c>
      <c r="G5" s="246" t="s">
        <v>1027</v>
      </c>
      <c r="H5" s="4" t="s">
        <v>5</v>
      </c>
      <c r="I5" s="4" t="str">
        <f t="shared" si="1"/>
        <v>Nej</v>
      </c>
      <c r="J5" s="4" t="s">
        <v>5</v>
      </c>
      <c r="K5" s="4" t="str">
        <f t="shared" si="2"/>
        <v>Nej</v>
      </c>
      <c r="L5" s="243" t="s">
        <v>5</v>
      </c>
      <c r="M5" s="4" t="str">
        <f t="shared" si="3"/>
        <v>Nej</v>
      </c>
      <c r="N5" s="4" t="s">
        <v>5</v>
      </c>
      <c r="O5" s="4" t="str">
        <f t="shared" si="4"/>
        <v>Nej</v>
      </c>
    </row>
    <row r="6" spans="1:15" hidden="1" x14ac:dyDescent="0.2">
      <c r="A6" s="4">
        <f t="shared" si="0"/>
        <v>6</v>
      </c>
      <c r="B6" s="243" t="s">
        <v>6</v>
      </c>
      <c r="C6" s="243" t="s">
        <v>9</v>
      </c>
      <c r="D6" s="243" t="s">
        <v>6</v>
      </c>
      <c r="E6" s="243" t="s">
        <v>615</v>
      </c>
      <c r="F6" s="243" t="s">
        <v>852</v>
      </c>
      <c r="G6" s="246" t="s">
        <v>1028</v>
      </c>
      <c r="H6" s="4" t="s">
        <v>6</v>
      </c>
      <c r="I6" s="4" t="str">
        <f t="shared" si="1"/>
        <v>Nej</v>
      </c>
      <c r="J6" s="4" t="s">
        <v>6</v>
      </c>
      <c r="K6" s="4" t="str">
        <f t="shared" si="2"/>
        <v>Nej</v>
      </c>
      <c r="L6" s="243" t="s">
        <v>6</v>
      </c>
      <c r="M6" s="4" t="str">
        <f t="shared" si="3"/>
        <v>Nej</v>
      </c>
      <c r="N6" s="4" t="s">
        <v>6</v>
      </c>
      <c r="O6" s="4" t="str">
        <f t="shared" si="4"/>
        <v>Nej</v>
      </c>
    </row>
    <row r="7" spans="1:15" hidden="1" x14ac:dyDescent="0.2">
      <c r="A7" s="4">
        <f t="shared" si="0"/>
        <v>7</v>
      </c>
      <c r="B7" s="243" t="s">
        <v>7</v>
      </c>
      <c r="C7" s="243" t="s">
        <v>10</v>
      </c>
      <c r="D7" s="243" t="s">
        <v>7</v>
      </c>
      <c r="E7" s="243" t="s">
        <v>7</v>
      </c>
      <c r="F7" s="243" t="s">
        <v>853</v>
      </c>
      <c r="G7" s="246" t="s">
        <v>1029</v>
      </c>
      <c r="H7" s="4" t="s">
        <v>7</v>
      </c>
      <c r="I7" s="4" t="str">
        <f t="shared" si="1"/>
        <v>Nej</v>
      </c>
      <c r="J7" s="4" t="s">
        <v>7</v>
      </c>
      <c r="K7" s="4" t="str">
        <f t="shared" si="2"/>
        <v>Nej</v>
      </c>
      <c r="L7" s="243" t="s">
        <v>7</v>
      </c>
      <c r="M7" s="4" t="str">
        <f t="shared" si="3"/>
        <v>Nej</v>
      </c>
      <c r="N7" s="4" t="s">
        <v>7</v>
      </c>
      <c r="O7" s="4" t="str">
        <f t="shared" si="4"/>
        <v>Nej</v>
      </c>
    </row>
    <row r="8" spans="1:15" ht="76.5" hidden="1" x14ac:dyDescent="0.2">
      <c r="A8" s="4">
        <f t="shared" si="0"/>
        <v>8</v>
      </c>
      <c r="B8" s="243" t="s">
        <v>50</v>
      </c>
      <c r="C8" s="243" t="s">
        <v>51</v>
      </c>
      <c r="D8" s="243" t="s">
        <v>324</v>
      </c>
      <c r="E8" s="243" t="s">
        <v>1249</v>
      </c>
      <c r="F8" s="243" t="s">
        <v>854</v>
      </c>
      <c r="G8" s="246" t="s">
        <v>1030</v>
      </c>
      <c r="H8" s="4" t="s">
        <v>50</v>
      </c>
      <c r="I8" s="4" t="str">
        <f t="shared" si="1"/>
        <v>Nej</v>
      </c>
      <c r="J8" s="4" t="s">
        <v>50</v>
      </c>
      <c r="K8" s="4" t="str">
        <f t="shared" si="2"/>
        <v>Nej</v>
      </c>
      <c r="L8" s="243" t="s">
        <v>50</v>
      </c>
      <c r="M8" s="4" t="str">
        <f t="shared" si="3"/>
        <v>Nej</v>
      </c>
      <c r="N8" s="4" t="s">
        <v>50</v>
      </c>
      <c r="O8" s="4" t="str">
        <f t="shared" si="4"/>
        <v>Nej</v>
      </c>
    </row>
    <row r="9" spans="1:15" ht="38.25" hidden="1" x14ac:dyDescent="0.2">
      <c r="A9" s="4">
        <f t="shared" si="0"/>
        <v>9</v>
      </c>
      <c r="B9" s="245" t="s">
        <v>25</v>
      </c>
      <c r="C9" s="245" t="s">
        <v>28</v>
      </c>
      <c r="F9" s="243" t="s">
        <v>855</v>
      </c>
      <c r="G9" s="246" t="s">
        <v>1031</v>
      </c>
      <c r="H9" s="10" t="s">
        <v>25</v>
      </c>
      <c r="I9" s="4" t="str">
        <f t="shared" si="1"/>
        <v>Nej</v>
      </c>
      <c r="J9" s="10" t="s">
        <v>25</v>
      </c>
      <c r="K9" s="4" t="str">
        <f t="shared" si="2"/>
        <v>Nej</v>
      </c>
      <c r="L9" s="245" t="s">
        <v>25</v>
      </c>
      <c r="M9" s="4" t="str">
        <f t="shared" si="3"/>
        <v>Nej</v>
      </c>
      <c r="N9" s="4" t="s">
        <v>25</v>
      </c>
      <c r="O9" s="4" t="str">
        <f t="shared" si="4"/>
        <v>Nej</v>
      </c>
    </row>
    <row r="10" spans="1:15" s="7" customFormat="1" ht="89.25" hidden="1" x14ac:dyDescent="0.2">
      <c r="A10" s="7">
        <f t="shared" si="0"/>
        <v>10</v>
      </c>
      <c r="B10" s="246" t="s">
        <v>305</v>
      </c>
      <c r="C10" s="246" t="s">
        <v>313</v>
      </c>
      <c r="D10" s="246" t="s">
        <v>325</v>
      </c>
      <c r="E10" s="246" t="s">
        <v>1250</v>
      </c>
      <c r="F10" s="246" t="s">
        <v>856</v>
      </c>
      <c r="G10" s="246" t="s">
        <v>1032</v>
      </c>
      <c r="H10" s="7" t="s">
        <v>26</v>
      </c>
      <c r="I10" s="7" t="str">
        <f t="shared" si="1"/>
        <v>JA!</v>
      </c>
      <c r="J10" s="7" t="s">
        <v>305</v>
      </c>
      <c r="K10" s="4" t="str">
        <f t="shared" si="2"/>
        <v>Nej</v>
      </c>
      <c r="L10" s="246" t="s">
        <v>305</v>
      </c>
      <c r="M10" s="4" t="str">
        <f t="shared" si="3"/>
        <v>Nej</v>
      </c>
      <c r="N10" s="4" t="s">
        <v>305</v>
      </c>
      <c r="O10" s="4" t="str">
        <f t="shared" si="4"/>
        <v>Nej</v>
      </c>
    </row>
    <row r="11" spans="1:15" s="7" customFormat="1" ht="89.25" hidden="1" x14ac:dyDescent="0.2">
      <c r="A11" s="7">
        <f t="shared" si="0"/>
        <v>11</v>
      </c>
      <c r="B11" s="246" t="s">
        <v>312</v>
      </c>
      <c r="C11" s="246" t="s">
        <v>427</v>
      </c>
      <c r="D11" s="246" t="s">
        <v>428</v>
      </c>
      <c r="E11" s="246" t="s">
        <v>1251</v>
      </c>
      <c r="F11" s="246" t="s">
        <v>857</v>
      </c>
      <c r="G11" s="246" t="s">
        <v>1033</v>
      </c>
      <c r="H11" s="7" t="s">
        <v>27</v>
      </c>
      <c r="I11" s="7" t="str">
        <f t="shared" si="1"/>
        <v>JA!</v>
      </c>
      <c r="J11" s="7" t="s">
        <v>312</v>
      </c>
      <c r="K11" s="4" t="str">
        <f t="shared" si="2"/>
        <v>Nej</v>
      </c>
      <c r="L11" s="246" t="s">
        <v>312</v>
      </c>
      <c r="M11" s="4" t="str">
        <f t="shared" si="3"/>
        <v>Nej</v>
      </c>
      <c r="N11" s="4" t="s">
        <v>312</v>
      </c>
      <c r="O11" s="4" t="str">
        <f t="shared" si="4"/>
        <v>Nej</v>
      </c>
    </row>
    <row r="12" spans="1:15" ht="25.5" hidden="1" x14ac:dyDescent="0.2">
      <c r="A12" s="4">
        <f t="shared" si="0"/>
        <v>12</v>
      </c>
      <c r="B12" s="243" t="s">
        <v>11</v>
      </c>
      <c r="C12" s="243" t="s">
        <v>21</v>
      </c>
      <c r="D12" s="243" t="s">
        <v>326</v>
      </c>
      <c r="E12" s="243" t="s">
        <v>616</v>
      </c>
      <c r="F12" s="243" t="s">
        <v>1001</v>
      </c>
      <c r="G12" s="246" t="s">
        <v>1034</v>
      </c>
      <c r="H12" s="4" t="s">
        <v>11</v>
      </c>
      <c r="I12" s="4" t="str">
        <f t="shared" si="1"/>
        <v>Nej</v>
      </c>
      <c r="J12" s="4" t="s">
        <v>11</v>
      </c>
      <c r="K12" s="4" t="str">
        <f t="shared" si="2"/>
        <v>Nej</v>
      </c>
      <c r="L12" s="243" t="s">
        <v>11</v>
      </c>
      <c r="M12" s="4" t="str">
        <f t="shared" si="3"/>
        <v>Nej</v>
      </c>
      <c r="N12" s="4" t="s">
        <v>11</v>
      </c>
      <c r="O12" s="4" t="str">
        <f t="shared" si="4"/>
        <v>Nej</v>
      </c>
    </row>
    <row r="13" spans="1:15" s="7" customFormat="1" ht="76.5" hidden="1" x14ac:dyDescent="0.2">
      <c r="A13" s="7">
        <f t="shared" si="0"/>
        <v>13</v>
      </c>
      <c r="B13" s="246" t="s">
        <v>12</v>
      </c>
      <c r="C13" s="246" t="s">
        <v>20</v>
      </c>
      <c r="D13" s="246" t="s">
        <v>327</v>
      </c>
      <c r="E13" s="246" t="s">
        <v>617</v>
      </c>
      <c r="F13" s="246" t="s">
        <v>1002</v>
      </c>
      <c r="G13" s="246" t="s">
        <v>1035</v>
      </c>
      <c r="H13" s="7" t="s">
        <v>12</v>
      </c>
      <c r="I13" s="4" t="str">
        <f t="shared" si="1"/>
        <v>Nej</v>
      </c>
      <c r="J13" s="7" t="s">
        <v>12</v>
      </c>
      <c r="K13" s="4" t="str">
        <f t="shared" si="2"/>
        <v>Nej</v>
      </c>
      <c r="L13" s="246" t="s">
        <v>12</v>
      </c>
      <c r="M13" s="4" t="str">
        <f t="shared" si="3"/>
        <v>Nej</v>
      </c>
      <c r="N13" s="4" t="s">
        <v>12</v>
      </c>
      <c r="O13" s="4" t="str">
        <f t="shared" si="4"/>
        <v>Nej</v>
      </c>
    </row>
    <row r="14" spans="1:15" s="7" customFormat="1" ht="38.25" hidden="1" x14ac:dyDescent="0.2">
      <c r="A14" s="7">
        <f t="shared" si="0"/>
        <v>14</v>
      </c>
      <c r="B14" s="246" t="s">
        <v>13</v>
      </c>
      <c r="C14" s="246" t="s">
        <v>19</v>
      </c>
      <c r="D14" s="246" t="s">
        <v>328</v>
      </c>
      <c r="E14" s="246" t="s">
        <v>1252</v>
      </c>
      <c r="F14" s="246" t="s">
        <v>1003</v>
      </c>
      <c r="G14" s="246" t="s">
        <v>1036</v>
      </c>
      <c r="H14" s="7" t="s">
        <v>13</v>
      </c>
      <c r="I14" s="4" t="str">
        <f t="shared" si="1"/>
        <v>Nej</v>
      </c>
      <c r="J14" s="7" t="s">
        <v>13</v>
      </c>
      <c r="K14" s="4" t="str">
        <f t="shared" si="2"/>
        <v>Nej</v>
      </c>
      <c r="L14" s="246" t="s">
        <v>13</v>
      </c>
      <c r="M14" s="4" t="str">
        <f t="shared" si="3"/>
        <v>Nej</v>
      </c>
      <c r="N14" s="4" t="s">
        <v>13</v>
      </c>
      <c r="O14" s="4" t="str">
        <f t="shared" si="4"/>
        <v>Nej</v>
      </c>
    </row>
    <row r="15" spans="1:15" s="7" customFormat="1" hidden="1" x14ac:dyDescent="0.2">
      <c r="A15" s="7">
        <f t="shared" si="0"/>
        <v>15</v>
      </c>
      <c r="B15" s="246" t="s">
        <v>1302</v>
      </c>
      <c r="C15" s="246" t="s">
        <v>30</v>
      </c>
      <c r="D15" s="246" t="s">
        <v>329</v>
      </c>
      <c r="E15" s="246" t="s">
        <v>618</v>
      </c>
      <c r="F15" s="246" t="s">
        <v>1303</v>
      </c>
      <c r="G15" s="246" t="s">
        <v>1037</v>
      </c>
      <c r="H15" s="7" t="s">
        <v>29</v>
      </c>
      <c r="I15" s="4" t="str">
        <f t="shared" si="1"/>
        <v>JA!</v>
      </c>
      <c r="J15" s="7" t="s">
        <v>29</v>
      </c>
      <c r="K15" s="4" t="str">
        <f t="shared" si="2"/>
        <v>JA!</v>
      </c>
      <c r="L15" s="246" t="s">
        <v>29</v>
      </c>
      <c r="M15" s="4" t="str">
        <f t="shared" si="3"/>
        <v>JA!</v>
      </c>
      <c r="N15" s="4" t="s">
        <v>29</v>
      </c>
      <c r="O15" s="4" t="str">
        <f t="shared" si="4"/>
        <v>JA!</v>
      </c>
    </row>
    <row r="16" spans="1:15" s="7" customFormat="1" ht="89.25" hidden="1" x14ac:dyDescent="0.2">
      <c r="A16" s="7">
        <f t="shared" si="0"/>
        <v>16</v>
      </c>
      <c r="B16" s="246" t="s">
        <v>502</v>
      </c>
      <c r="C16" s="246" t="s">
        <v>503</v>
      </c>
      <c r="D16" s="246" t="s">
        <v>330</v>
      </c>
      <c r="E16" s="246" t="s">
        <v>619</v>
      </c>
      <c r="F16" s="246" t="s">
        <v>1004</v>
      </c>
      <c r="G16" s="246" t="s">
        <v>1038</v>
      </c>
      <c r="H16" s="7" t="s">
        <v>184</v>
      </c>
      <c r="I16" s="4" t="str">
        <f t="shared" si="1"/>
        <v>JA!</v>
      </c>
      <c r="J16" s="7" t="s">
        <v>502</v>
      </c>
      <c r="K16" s="4" t="str">
        <f t="shared" si="2"/>
        <v>Nej</v>
      </c>
      <c r="L16" s="246" t="s">
        <v>502</v>
      </c>
      <c r="M16" s="4" t="str">
        <f t="shared" si="3"/>
        <v>Nej</v>
      </c>
      <c r="N16" s="4" t="s">
        <v>502</v>
      </c>
      <c r="O16" s="4" t="str">
        <f t="shared" si="4"/>
        <v>Nej</v>
      </c>
    </row>
    <row r="17" spans="1:15" s="7" customFormat="1" ht="102" hidden="1" x14ac:dyDescent="0.2">
      <c r="A17" s="7">
        <f t="shared" si="0"/>
        <v>17</v>
      </c>
      <c r="B17" s="246" t="s">
        <v>504</v>
      </c>
      <c r="C17" s="246" t="s">
        <v>505</v>
      </c>
      <c r="D17" s="246" t="s">
        <v>331</v>
      </c>
      <c r="E17" s="246" t="s">
        <v>620</v>
      </c>
      <c r="F17" s="246" t="s">
        <v>1005</v>
      </c>
      <c r="G17" s="246" t="s">
        <v>1039</v>
      </c>
      <c r="H17" s="7" t="s">
        <v>49</v>
      </c>
      <c r="I17" s="4" t="str">
        <f t="shared" si="1"/>
        <v>JA!</v>
      </c>
      <c r="J17" s="7" t="s">
        <v>504</v>
      </c>
      <c r="K17" s="4" t="str">
        <f t="shared" si="2"/>
        <v>Nej</v>
      </c>
      <c r="L17" s="246" t="s">
        <v>504</v>
      </c>
      <c r="M17" s="4" t="str">
        <f t="shared" si="3"/>
        <v>Nej</v>
      </c>
      <c r="N17" s="4" t="s">
        <v>504</v>
      </c>
      <c r="O17" s="4" t="str">
        <f t="shared" si="4"/>
        <v>Nej</v>
      </c>
    </row>
    <row r="18" spans="1:15" s="7" customFormat="1" ht="63.75" hidden="1" x14ac:dyDescent="0.2">
      <c r="A18" s="8">
        <f t="shared" si="0"/>
        <v>18</v>
      </c>
      <c r="B18" s="246" t="s">
        <v>14</v>
      </c>
      <c r="C18" s="246" t="s">
        <v>45</v>
      </c>
      <c r="D18" s="246" t="s">
        <v>332</v>
      </c>
      <c r="E18" s="246" t="s">
        <v>621</v>
      </c>
      <c r="F18" s="246" t="s">
        <v>858</v>
      </c>
      <c r="G18" s="246" t="s">
        <v>1040</v>
      </c>
      <c r="H18" s="7" t="s">
        <v>14</v>
      </c>
      <c r="I18" s="4" t="str">
        <f t="shared" si="1"/>
        <v>Nej</v>
      </c>
      <c r="J18" s="7" t="s">
        <v>14</v>
      </c>
      <c r="K18" s="4" t="str">
        <f t="shared" si="2"/>
        <v>Nej</v>
      </c>
      <c r="L18" s="246" t="s">
        <v>14</v>
      </c>
      <c r="M18" s="4" t="str">
        <f t="shared" si="3"/>
        <v>Nej</v>
      </c>
      <c r="N18" s="4" t="s">
        <v>14</v>
      </c>
      <c r="O18" s="4" t="str">
        <f t="shared" si="4"/>
        <v>Nej</v>
      </c>
    </row>
    <row r="19" spans="1:15" s="7" customFormat="1" hidden="1" x14ac:dyDescent="0.2">
      <c r="A19" s="8">
        <f t="shared" si="0"/>
        <v>19</v>
      </c>
      <c r="B19" s="246" t="s">
        <v>15</v>
      </c>
      <c r="C19" s="246" t="s">
        <v>15</v>
      </c>
      <c r="D19" s="246" t="s">
        <v>333</v>
      </c>
      <c r="E19" s="246" t="s">
        <v>1253</v>
      </c>
      <c r="F19" s="246" t="s">
        <v>859</v>
      </c>
      <c r="G19" s="246" t="s">
        <v>1041</v>
      </c>
      <c r="H19" s="7" t="s">
        <v>15</v>
      </c>
      <c r="I19" s="4" t="str">
        <f t="shared" si="1"/>
        <v>Nej</v>
      </c>
      <c r="J19" s="7" t="s">
        <v>15</v>
      </c>
      <c r="K19" s="4" t="str">
        <f t="shared" si="2"/>
        <v>Nej</v>
      </c>
      <c r="L19" s="246" t="s">
        <v>15</v>
      </c>
      <c r="M19" s="4" t="str">
        <f t="shared" si="3"/>
        <v>Nej</v>
      </c>
      <c r="N19" s="4" t="s">
        <v>15</v>
      </c>
      <c r="O19" s="4" t="str">
        <f t="shared" si="4"/>
        <v>Nej</v>
      </c>
    </row>
    <row r="20" spans="1:15" s="7" customFormat="1" ht="51" hidden="1" x14ac:dyDescent="0.2">
      <c r="A20" s="8">
        <f t="shared" si="0"/>
        <v>20</v>
      </c>
      <c r="B20" s="246" t="s">
        <v>16</v>
      </c>
      <c r="C20" s="246" t="s">
        <v>46</v>
      </c>
      <c r="D20" s="246" t="s">
        <v>334</v>
      </c>
      <c r="E20" s="246" t="s">
        <v>622</v>
      </c>
      <c r="F20" s="246" t="s">
        <v>860</v>
      </c>
      <c r="G20" s="246" t="s">
        <v>1042</v>
      </c>
      <c r="H20" s="7" t="s">
        <v>16</v>
      </c>
      <c r="I20" s="4" t="str">
        <f t="shared" si="1"/>
        <v>Nej</v>
      </c>
      <c r="J20" s="7" t="s">
        <v>16</v>
      </c>
      <c r="K20" s="4" t="str">
        <f t="shared" si="2"/>
        <v>Nej</v>
      </c>
      <c r="L20" s="246" t="s">
        <v>16</v>
      </c>
      <c r="M20" s="4" t="str">
        <f t="shared" si="3"/>
        <v>Nej</v>
      </c>
      <c r="N20" s="4" t="s">
        <v>16</v>
      </c>
      <c r="O20" s="4" t="str">
        <f t="shared" si="4"/>
        <v>Nej</v>
      </c>
    </row>
    <row r="21" spans="1:15" s="7" customFormat="1" hidden="1" x14ac:dyDescent="0.2">
      <c r="A21" s="8">
        <f t="shared" si="0"/>
        <v>21</v>
      </c>
      <c r="B21" s="246" t="s">
        <v>17</v>
      </c>
      <c r="C21" s="246" t="s">
        <v>47</v>
      </c>
      <c r="D21" s="246" t="s">
        <v>315</v>
      </c>
      <c r="E21" s="246" t="s">
        <v>623</v>
      </c>
      <c r="F21" s="246" t="s">
        <v>315</v>
      </c>
      <c r="G21" s="246" t="s">
        <v>1043</v>
      </c>
      <c r="H21" s="7" t="s">
        <v>17</v>
      </c>
      <c r="I21" s="4" t="str">
        <f t="shared" si="1"/>
        <v>Nej</v>
      </c>
      <c r="J21" s="7" t="s">
        <v>17</v>
      </c>
      <c r="K21" s="4" t="str">
        <f t="shared" si="2"/>
        <v>Nej</v>
      </c>
      <c r="L21" s="246" t="s">
        <v>17</v>
      </c>
      <c r="M21" s="4" t="str">
        <f t="shared" si="3"/>
        <v>Nej</v>
      </c>
      <c r="N21" s="4" t="s">
        <v>17</v>
      </c>
      <c r="O21" s="4" t="str">
        <f t="shared" si="4"/>
        <v>Nej</v>
      </c>
    </row>
    <row r="22" spans="1:15" s="7" customFormat="1" hidden="1" x14ac:dyDescent="0.2">
      <c r="A22" s="8">
        <f t="shared" si="0"/>
        <v>22</v>
      </c>
      <c r="B22" s="246" t="s">
        <v>506</v>
      </c>
      <c r="C22" s="246" t="s">
        <v>507</v>
      </c>
      <c r="D22" s="246" t="s">
        <v>506</v>
      </c>
      <c r="E22" s="246" t="s">
        <v>624</v>
      </c>
      <c r="F22" s="246" t="s">
        <v>861</v>
      </c>
      <c r="G22" s="246" t="s">
        <v>1044</v>
      </c>
      <c r="H22" s="7" t="s">
        <v>18</v>
      </c>
      <c r="I22" s="4" t="str">
        <f t="shared" si="1"/>
        <v>JA!</v>
      </c>
      <c r="J22" s="7" t="s">
        <v>506</v>
      </c>
      <c r="K22" s="4" t="str">
        <f t="shared" si="2"/>
        <v>Nej</v>
      </c>
      <c r="L22" s="246" t="s">
        <v>506</v>
      </c>
      <c r="M22" s="4" t="str">
        <f t="shared" si="3"/>
        <v>Nej</v>
      </c>
      <c r="N22" s="4" t="s">
        <v>506</v>
      </c>
      <c r="O22" s="4" t="str">
        <f t="shared" si="4"/>
        <v>Nej</v>
      </c>
    </row>
    <row r="23" spans="1:15" s="7" customFormat="1" ht="51" hidden="1" x14ac:dyDescent="0.2">
      <c r="A23" s="7">
        <f t="shared" si="0"/>
        <v>23</v>
      </c>
      <c r="B23" s="246" t="s">
        <v>31</v>
      </c>
      <c r="C23" s="246" t="s">
        <v>40</v>
      </c>
      <c r="D23" s="246" t="s">
        <v>335</v>
      </c>
      <c r="E23" s="246" t="s">
        <v>1254</v>
      </c>
      <c r="F23" s="246" t="s">
        <v>862</v>
      </c>
      <c r="G23" s="246" t="s">
        <v>1045</v>
      </c>
      <c r="H23" s="7" t="s">
        <v>31</v>
      </c>
      <c r="I23" s="4" t="str">
        <f t="shared" si="1"/>
        <v>Nej</v>
      </c>
      <c r="J23" s="7" t="s">
        <v>31</v>
      </c>
      <c r="K23" s="4" t="str">
        <f t="shared" si="2"/>
        <v>Nej</v>
      </c>
      <c r="L23" s="246" t="s">
        <v>31</v>
      </c>
      <c r="M23" s="4" t="str">
        <f t="shared" si="3"/>
        <v>Nej</v>
      </c>
      <c r="N23" s="4" t="s">
        <v>31</v>
      </c>
      <c r="O23" s="4" t="str">
        <f t="shared" si="4"/>
        <v>Nej</v>
      </c>
    </row>
    <row r="24" spans="1:15" s="7" customFormat="1" ht="38.25" hidden="1" x14ac:dyDescent="0.2">
      <c r="A24" s="7">
        <f t="shared" si="0"/>
        <v>24</v>
      </c>
      <c r="B24" s="246" t="s">
        <v>44</v>
      </c>
      <c r="C24" s="246" t="s">
        <v>36</v>
      </c>
      <c r="D24" s="246" t="s">
        <v>336</v>
      </c>
      <c r="E24" s="246" t="s">
        <v>625</v>
      </c>
      <c r="F24" s="246" t="s">
        <v>863</v>
      </c>
      <c r="G24" s="246" t="s">
        <v>1046</v>
      </c>
      <c r="H24" s="7" t="s">
        <v>44</v>
      </c>
      <c r="I24" s="4" t="str">
        <f t="shared" si="1"/>
        <v>Nej</v>
      </c>
      <c r="J24" s="7" t="s">
        <v>44</v>
      </c>
      <c r="K24" s="4" t="str">
        <f t="shared" si="2"/>
        <v>Nej</v>
      </c>
      <c r="L24" s="246" t="s">
        <v>44</v>
      </c>
      <c r="M24" s="4" t="str">
        <f t="shared" si="3"/>
        <v>Nej</v>
      </c>
      <c r="N24" s="4" t="s">
        <v>44</v>
      </c>
      <c r="O24" s="4" t="str">
        <f t="shared" si="4"/>
        <v>Nej</v>
      </c>
    </row>
    <row r="25" spans="1:15" s="7" customFormat="1" hidden="1" x14ac:dyDescent="0.2">
      <c r="A25" s="7">
        <f t="shared" si="0"/>
        <v>25</v>
      </c>
      <c r="B25" s="246" t="s">
        <v>32</v>
      </c>
      <c r="C25" s="246" t="s">
        <v>37</v>
      </c>
      <c r="D25" s="246" t="s">
        <v>32</v>
      </c>
      <c r="E25" s="246" t="s">
        <v>626</v>
      </c>
      <c r="F25" s="246" t="s">
        <v>864</v>
      </c>
      <c r="G25" s="246" t="s">
        <v>1047</v>
      </c>
      <c r="H25" s="7" t="s">
        <v>32</v>
      </c>
      <c r="I25" s="4" t="str">
        <f t="shared" si="1"/>
        <v>Nej</v>
      </c>
      <c r="J25" s="7" t="s">
        <v>32</v>
      </c>
      <c r="K25" s="4" t="str">
        <f t="shared" si="2"/>
        <v>Nej</v>
      </c>
      <c r="L25" s="246" t="s">
        <v>32</v>
      </c>
      <c r="M25" s="4" t="str">
        <f t="shared" si="3"/>
        <v>Nej</v>
      </c>
      <c r="N25" s="4" t="s">
        <v>32</v>
      </c>
      <c r="O25" s="4" t="str">
        <f t="shared" si="4"/>
        <v>Nej</v>
      </c>
    </row>
    <row r="26" spans="1:15" s="7" customFormat="1" hidden="1" x14ac:dyDescent="0.2">
      <c r="A26" s="7">
        <f t="shared" si="0"/>
        <v>26</v>
      </c>
      <c r="B26" s="246" t="s">
        <v>33</v>
      </c>
      <c r="C26" s="246" t="s">
        <v>38</v>
      </c>
      <c r="D26" s="246" t="s">
        <v>33</v>
      </c>
      <c r="E26" s="246" t="s">
        <v>627</v>
      </c>
      <c r="F26" s="246" t="s">
        <v>865</v>
      </c>
      <c r="G26" s="246" t="s">
        <v>1048</v>
      </c>
      <c r="H26" s="7" t="s">
        <v>33</v>
      </c>
      <c r="I26" s="4" t="str">
        <f t="shared" si="1"/>
        <v>Nej</v>
      </c>
      <c r="J26" s="7" t="s">
        <v>33</v>
      </c>
      <c r="K26" s="4" t="str">
        <f t="shared" si="2"/>
        <v>Nej</v>
      </c>
      <c r="L26" s="246" t="s">
        <v>33</v>
      </c>
      <c r="M26" s="4" t="str">
        <f t="shared" si="3"/>
        <v>Nej</v>
      </c>
      <c r="N26" s="4" t="s">
        <v>33</v>
      </c>
      <c r="O26" s="4" t="str">
        <f t="shared" si="4"/>
        <v>Nej</v>
      </c>
    </row>
    <row r="27" spans="1:15" s="7" customFormat="1" ht="25.5" hidden="1" x14ac:dyDescent="0.2">
      <c r="A27" s="7">
        <f t="shared" si="0"/>
        <v>27</v>
      </c>
      <c r="B27" s="246" t="s">
        <v>34</v>
      </c>
      <c r="C27" s="246" t="s">
        <v>39</v>
      </c>
      <c r="D27" s="246" t="s">
        <v>337</v>
      </c>
      <c r="E27" s="246" t="s">
        <v>628</v>
      </c>
      <c r="F27" s="246" t="s">
        <v>337</v>
      </c>
      <c r="G27" s="246" t="s">
        <v>1049</v>
      </c>
      <c r="H27" s="7" t="s">
        <v>34</v>
      </c>
      <c r="I27" s="4" t="str">
        <f t="shared" si="1"/>
        <v>Nej</v>
      </c>
      <c r="J27" s="7" t="s">
        <v>34</v>
      </c>
      <c r="K27" s="4" t="str">
        <f t="shared" si="2"/>
        <v>Nej</v>
      </c>
      <c r="L27" s="246" t="s">
        <v>34</v>
      </c>
      <c r="M27" s="4" t="str">
        <f t="shared" si="3"/>
        <v>Nej</v>
      </c>
      <c r="N27" s="4" t="s">
        <v>34</v>
      </c>
      <c r="O27" s="4" t="str">
        <f t="shared" si="4"/>
        <v>Nej</v>
      </c>
    </row>
    <row r="28" spans="1:15" s="7" customFormat="1" hidden="1" x14ac:dyDescent="0.2">
      <c r="A28" s="7">
        <f t="shared" si="0"/>
        <v>28</v>
      </c>
      <c r="B28" s="246" t="s">
        <v>553</v>
      </c>
      <c r="C28" s="246" t="s">
        <v>553</v>
      </c>
      <c r="D28" s="246" t="s">
        <v>556</v>
      </c>
      <c r="E28" s="246" t="s">
        <v>629</v>
      </c>
      <c r="F28" s="246" t="s">
        <v>866</v>
      </c>
      <c r="G28" s="246" t="s">
        <v>1050</v>
      </c>
      <c r="H28" s="7" t="s">
        <v>35</v>
      </c>
      <c r="I28" s="4" t="str">
        <f t="shared" si="1"/>
        <v>Nej</v>
      </c>
      <c r="J28" s="7" t="s">
        <v>553</v>
      </c>
      <c r="K28" s="4" t="str">
        <f t="shared" si="2"/>
        <v>Nej</v>
      </c>
      <c r="L28" s="246" t="s">
        <v>553</v>
      </c>
      <c r="M28" s="4" t="str">
        <f t="shared" si="3"/>
        <v>Nej</v>
      </c>
      <c r="N28" s="4" t="s">
        <v>553</v>
      </c>
      <c r="O28" s="4" t="str">
        <f t="shared" si="4"/>
        <v>Nej</v>
      </c>
    </row>
    <row r="29" spans="1:15" s="7" customFormat="1" ht="76.5" hidden="1" x14ac:dyDescent="0.2">
      <c r="A29" s="7">
        <f t="shared" si="0"/>
        <v>29</v>
      </c>
      <c r="B29" s="246" t="s">
        <v>607</v>
      </c>
      <c r="C29" s="246" t="s">
        <v>608</v>
      </c>
      <c r="D29" s="246" t="s">
        <v>995</v>
      </c>
      <c r="E29" s="246" t="s">
        <v>630</v>
      </c>
      <c r="F29" s="246" t="s">
        <v>989</v>
      </c>
      <c r="G29" s="246" t="s">
        <v>1051</v>
      </c>
      <c r="H29" s="7" t="s">
        <v>43</v>
      </c>
      <c r="I29" s="4" t="str">
        <f t="shared" si="1"/>
        <v>JA!</v>
      </c>
      <c r="J29" s="7" t="s">
        <v>43</v>
      </c>
      <c r="K29" s="4" t="str">
        <f t="shared" si="2"/>
        <v>JA!</v>
      </c>
      <c r="L29" s="246" t="s">
        <v>607</v>
      </c>
      <c r="M29" s="4" t="str">
        <f t="shared" si="3"/>
        <v>Nej</v>
      </c>
      <c r="N29" s="4" t="s">
        <v>607</v>
      </c>
      <c r="O29" s="4" t="str">
        <f t="shared" si="4"/>
        <v>Nej</v>
      </c>
    </row>
    <row r="30" spans="1:15" s="7" customFormat="1" ht="89.25" hidden="1" x14ac:dyDescent="0.2">
      <c r="A30" s="14">
        <f t="shared" si="0"/>
        <v>30</v>
      </c>
      <c r="B30" s="246" t="s">
        <v>186</v>
      </c>
      <c r="C30" s="246" t="s">
        <v>185</v>
      </c>
      <c r="D30" s="246" t="s">
        <v>338</v>
      </c>
      <c r="E30" s="246" t="s">
        <v>631</v>
      </c>
      <c r="F30" s="246" t="s">
        <v>867</v>
      </c>
      <c r="G30" s="246" t="s">
        <v>1052</v>
      </c>
      <c r="H30" s="14" t="s">
        <v>186</v>
      </c>
      <c r="I30" s="4" t="str">
        <f t="shared" si="1"/>
        <v>Nej</v>
      </c>
      <c r="J30" s="14" t="s">
        <v>186</v>
      </c>
      <c r="K30" s="4" t="str">
        <f t="shared" si="2"/>
        <v>Nej</v>
      </c>
      <c r="L30" s="246" t="s">
        <v>186</v>
      </c>
      <c r="M30" s="4" t="str">
        <f t="shared" si="3"/>
        <v>Nej</v>
      </c>
      <c r="N30" s="4" t="s">
        <v>186</v>
      </c>
      <c r="O30" s="4" t="str">
        <f t="shared" si="4"/>
        <v>Nej</v>
      </c>
    </row>
    <row r="31" spans="1:15" s="7" customFormat="1" ht="38.25" hidden="1" x14ac:dyDescent="0.2">
      <c r="A31" s="15">
        <f t="shared" si="0"/>
        <v>31</v>
      </c>
      <c r="B31" s="246" t="s">
        <v>563</v>
      </c>
      <c r="C31" s="246" t="s">
        <v>564</v>
      </c>
      <c r="D31" s="246"/>
      <c r="E31" s="246" t="s">
        <v>632</v>
      </c>
      <c r="F31" s="246" t="s">
        <v>868</v>
      </c>
      <c r="G31" s="246" t="s">
        <v>1053</v>
      </c>
      <c r="H31" s="14" t="s">
        <v>48</v>
      </c>
      <c r="I31" s="4" t="str">
        <f t="shared" si="1"/>
        <v>JA!</v>
      </c>
      <c r="J31" s="14" t="s">
        <v>563</v>
      </c>
      <c r="K31" s="4" t="str">
        <f t="shared" si="2"/>
        <v>Nej</v>
      </c>
      <c r="L31" s="246" t="s">
        <v>563</v>
      </c>
      <c r="M31" s="4" t="str">
        <f t="shared" si="3"/>
        <v>Nej</v>
      </c>
      <c r="N31" s="4" t="s">
        <v>563</v>
      </c>
      <c r="O31" s="4" t="str">
        <f t="shared" si="4"/>
        <v>Nej</v>
      </c>
    </row>
    <row r="32" spans="1:15" s="7" customFormat="1" ht="38.25" hidden="1" x14ac:dyDescent="0.2">
      <c r="A32" s="14">
        <f t="shared" si="0"/>
        <v>32</v>
      </c>
      <c r="B32" s="246" t="s">
        <v>53</v>
      </c>
      <c r="C32" s="246" t="s">
        <v>54</v>
      </c>
      <c r="D32" s="247" t="s">
        <v>422</v>
      </c>
      <c r="E32" s="246" t="s">
        <v>633</v>
      </c>
      <c r="F32" s="246" t="s">
        <v>1006</v>
      </c>
      <c r="G32" s="247" t="s">
        <v>1231</v>
      </c>
      <c r="H32" s="14" t="s">
        <v>53</v>
      </c>
      <c r="I32" s="4" t="str">
        <f t="shared" si="1"/>
        <v>Nej</v>
      </c>
      <c r="J32" s="14" t="s">
        <v>53</v>
      </c>
      <c r="K32" s="4" t="str">
        <f t="shared" si="2"/>
        <v>Nej</v>
      </c>
      <c r="L32" s="246" t="s">
        <v>53</v>
      </c>
      <c r="M32" s="4" t="str">
        <f t="shared" si="3"/>
        <v>Nej</v>
      </c>
      <c r="N32" s="4" t="s">
        <v>53</v>
      </c>
      <c r="O32" s="4" t="str">
        <f t="shared" si="4"/>
        <v>Nej</v>
      </c>
    </row>
    <row r="33" spans="1:15" s="7" customFormat="1" ht="409.5" hidden="1" x14ac:dyDescent="0.2">
      <c r="A33" s="14">
        <f t="shared" si="0"/>
        <v>33</v>
      </c>
      <c r="B33" s="246" t="s">
        <v>104</v>
      </c>
      <c r="C33" s="246" t="s">
        <v>115</v>
      </c>
      <c r="D33" s="246" t="s">
        <v>339</v>
      </c>
      <c r="E33" s="246" t="s">
        <v>1255</v>
      </c>
      <c r="F33" s="246" t="s">
        <v>1007</v>
      </c>
      <c r="G33" s="246" t="s">
        <v>1054</v>
      </c>
      <c r="H33" s="13" t="s">
        <v>104</v>
      </c>
      <c r="I33" s="4" t="str">
        <f t="shared" si="1"/>
        <v>Nej</v>
      </c>
      <c r="J33" s="13" t="s">
        <v>104</v>
      </c>
      <c r="K33" s="4" t="str">
        <f t="shared" si="2"/>
        <v>Nej</v>
      </c>
      <c r="L33" s="246" t="s">
        <v>104</v>
      </c>
      <c r="M33" s="4" t="str">
        <f t="shared" si="3"/>
        <v>Nej</v>
      </c>
      <c r="N33" s="4" t="s">
        <v>104</v>
      </c>
      <c r="O33" s="4" t="str">
        <f t="shared" si="4"/>
        <v>Nej</v>
      </c>
    </row>
    <row r="34" spans="1:15" s="7" customFormat="1" hidden="1" x14ac:dyDescent="0.2">
      <c r="A34" s="7">
        <f t="shared" si="0"/>
        <v>34</v>
      </c>
      <c r="B34" s="247" t="s">
        <v>56</v>
      </c>
      <c r="C34" s="247" t="s">
        <v>55</v>
      </c>
      <c r="D34" s="246" t="s">
        <v>340</v>
      </c>
      <c r="E34" s="246" t="s">
        <v>634</v>
      </c>
      <c r="F34" s="246" t="s">
        <v>1019</v>
      </c>
      <c r="G34" s="247" t="s">
        <v>1232</v>
      </c>
      <c r="H34" s="19" t="s">
        <v>56</v>
      </c>
      <c r="I34" s="4" t="str">
        <f t="shared" ref="I34:I65" si="5">+IF(B34=H34,"Nej","JA!")</f>
        <v>Nej</v>
      </c>
      <c r="J34" s="19" t="s">
        <v>56</v>
      </c>
      <c r="K34" s="4" t="str">
        <f t="shared" si="2"/>
        <v>Nej</v>
      </c>
      <c r="L34" s="247" t="s">
        <v>56</v>
      </c>
      <c r="M34" s="4" t="str">
        <f t="shared" si="3"/>
        <v>Nej</v>
      </c>
      <c r="N34" s="4" t="s">
        <v>56</v>
      </c>
      <c r="O34" s="4" t="str">
        <f t="shared" si="4"/>
        <v>Nej</v>
      </c>
    </row>
    <row r="35" spans="1:15" s="7" customFormat="1" ht="25.5" hidden="1" x14ac:dyDescent="0.2">
      <c r="A35" s="7">
        <f t="shared" si="0"/>
        <v>35</v>
      </c>
      <c r="B35" s="247" t="s">
        <v>65</v>
      </c>
      <c r="C35" s="247" t="s">
        <v>64</v>
      </c>
      <c r="D35" s="246" t="s">
        <v>341</v>
      </c>
      <c r="E35" s="246" t="s">
        <v>635</v>
      </c>
      <c r="F35" s="246" t="s">
        <v>869</v>
      </c>
      <c r="G35" s="246" t="s">
        <v>1055</v>
      </c>
      <c r="H35" s="19" t="s">
        <v>65</v>
      </c>
      <c r="I35" s="4" t="str">
        <f t="shared" si="5"/>
        <v>Nej</v>
      </c>
      <c r="J35" s="19" t="s">
        <v>65</v>
      </c>
      <c r="K35" s="4" t="str">
        <f t="shared" si="2"/>
        <v>Nej</v>
      </c>
      <c r="L35" s="247" t="s">
        <v>65</v>
      </c>
      <c r="M35" s="4" t="str">
        <f t="shared" si="3"/>
        <v>Nej</v>
      </c>
      <c r="N35" s="4" t="s">
        <v>65</v>
      </c>
      <c r="O35" s="4" t="str">
        <f t="shared" si="4"/>
        <v>Nej</v>
      </c>
    </row>
    <row r="36" spans="1:15" s="7" customFormat="1" ht="89.25" hidden="1" x14ac:dyDescent="0.2">
      <c r="A36" s="7">
        <f t="shared" si="0"/>
        <v>36</v>
      </c>
      <c r="B36" s="246" t="s">
        <v>57</v>
      </c>
      <c r="C36" s="246" t="s">
        <v>58</v>
      </c>
      <c r="D36" s="246" t="s">
        <v>342</v>
      </c>
      <c r="E36" s="246" t="s">
        <v>636</v>
      </c>
      <c r="F36" s="246" t="s">
        <v>870</v>
      </c>
      <c r="G36" s="246" t="s">
        <v>1056</v>
      </c>
      <c r="H36" s="7" t="s">
        <v>57</v>
      </c>
      <c r="I36" s="4" t="str">
        <f t="shared" si="5"/>
        <v>Nej</v>
      </c>
      <c r="J36" s="7" t="s">
        <v>57</v>
      </c>
      <c r="K36" s="4" t="str">
        <f t="shared" si="2"/>
        <v>Nej</v>
      </c>
      <c r="L36" s="246" t="s">
        <v>57</v>
      </c>
      <c r="M36" s="4" t="str">
        <f t="shared" si="3"/>
        <v>Nej</v>
      </c>
      <c r="N36" s="4" t="s">
        <v>57</v>
      </c>
      <c r="O36" s="4" t="str">
        <f t="shared" si="4"/>
        <v>Nej</v>
      </c>
    </row>
    <row r="37" spans="1:15" s="7" customFormat="1" ht="102" hidden="1" x14ac:dyDescent="0.2">
      <c r="A37" s="7">
        <f t="shared" si="0"/>
        <v>37</v>
      </c>
      <c r="B37" s="246" t="s">
        <v>66</v>
      </c>
      <c r="C37" s="246" t="s">
        <v>63</v>
      </c>
      <c r="D37" s="246" t="s">
        <v>343</v>
      </c>
      <c r="E37" s="246" t="s">
        <v>637</v>
      </c>
      <c r="F37" s="246" t="s">
        <v>871</v>
      </c>
      <c r="G37" s="246" t="s">
        <v>1057</v>
      </c>
      <c r="H37" s="7" t="s">
        <v>66</v>
      </c>
      <c r="I37" s="4" t="str">
        <f t="shared" si="5"/>
        <v>Nej</v>
      </c>
      <c r="J37" s="7" t="s">
        <v>66</v>
      </c>
      <c r="K37" s="4" t="str">
        <f t="shared" si="2"/>
        <v>Nej</v>
      </c>
      <c r="L37" s="246" t="s">
        <v>66</v>
      </c>
      <c r="M37" s="4" t="str">
        <f t="shared" si="3"/>
        <v>Nej</v>
      </c>
      <c r="N37" s="4" t="s">
        <v>66</v>
      </c>
      <c r="O37" s="4" t="str">
        <f t="shared" si="4"/>
        <v>Nej</v>
      </c>
    </row>
    <row r="38" spans="1:15" s="7" customFormat="1" ht="114.75" hidden="1" x14ac:dyDescent="0.2">
      <c r="A38" s="7">
        <f t="shared" si="0"/>
        <v>38</v>
      </c>
      <c r="B38" s="246" t="s">
        <v>67</v>
      </c>
      <c r="C38" s="246" t="s">
        <v>68</v>
      </c>
      <c r="D38" s="246" t="s">
        <v>344</v>
      </c>
      <c r="E38" s="246" t="s">
        <v>638</v>
      </c>
      <c r="F38" s="246" t="s">
        <v>872</v>
      </c>
      <c r="G38" s="246" t="s">
        <v>1058</v>
      </c>
      <c r="H38" s="7" t="s">
        <v>67</v>
      </c>
      <c r="I38" s="4" t="str">
        <f t="shared" si="5"/>
        <v>Nej</v>
      </c>
      <c r="J38" s="7" t="s">
        <v>67</v>
      </c>
      <c r="K38" s="4" t="str">
        <f t="shared" si="2"/>
        <v>Nej</v>
      </c>
      <c r="L38" s="246" t="s">
        <v>67</v>
      </c>
      <c r="M38" s="4" t="str">
        <f t="shared" si="3"/>
        <v>Nej</v>
      </c>
      <c r="N38" s="4" t="s">
        <v>67</v>
      </c>
      <c r="O38" s="4" t="str">
        <f t="shared" si="4"/>
        <v>Nej</v>
      </c>
    </row>
    <row r="39" spans="1:15" s="7" customFormat="1" ht="25.5" hidden="1" x14ac:dyDescent="0.2">
      <c r="A39" s="7">
        <f t="shared" si="0"/>
        <v>39</v>
      </c>
      <c r="B39" s="246" t="s">
        <v>59</v>
      </c>
      <c r="C39" s="246" t="s">
        <v>61</v>
      </c>
      <c r="D39" s="246" t="s">
        <v>345</v>
      </c>
      <c r="E39" s="246" t="s">
        <v>1256</v>
      </c>
      <c r="F39" s="246" t="s">
        <v>873</v>
      </c>
      <c r="G39" s="246" t="s">
        <v>1059</v>
      </c>
      <c r="H39" s="7" t="s">
        <v>59</v>
      </c>
      <c r="I39" s="4" t="str">
        <f t="shared" si="5"/>
        <v>Nej</v>
      </c>
      <c r="J39" s="7" t="s">
        <v>59</v>
      </c>
      <c r="K39" s="4" t="str">
        <f t="shared" si="2"/>
        <v>Nej</v>
      </c>
      <c r="L39" s="246" t="s">
        <v>59</v>
      </c>
      <c r="M39" s="4" t="str">
        <f t="shared" si="3"/>
        <v>Nej</v>
      </c>
      <c r="N39" s="4" t="s">
        <v>59</v>
      </c>
      <c r="O39" s="4" t="str">
        <f t="shared" si="4"/>
        <v>Nej</v>
      </c>
    </row>
    <row r="40" spans="1:15" s="7" customFormat="1" ht="25.5" hidden="1" x14ac:dyDescent="0.2">
      <c r="A40" s="7">
        <f t="shared" si="0"/>
        <v>40</v>
      </c>
      <c r="B40" s="246" t="s">
        <v>60</v>
      </c>
      <c r="C40" s="246" t="s">
        <v>62</v>
      </c>
      <c r="D40" s="246" t="s">
        <v>346</v>
      </c>
      <c r="E40" s="246" t="s">
        <v>639</v>
      </c>
      <c r="F40" s="246" t="s">
        <v>874</v>
      </c>
      <c r="G40" s="246" t="s">
        <v>1060</v>
      </c>
      <c r="H40" s="7" t="s">
        <v>60</v>
      </c>
      <c r="I40" s="4" t="str">
        <f t="shared" si="5"/>
        <v>Nej</v>
      </c>
      <c r="J40" s="7" t="s">
        <v>60</v>
      </c>
      <c r="K40" s="4" t="str">
        <f t="shared" si="2"/>
        <v>Nej</v>
      </c>
      <c r="L40" s="246" t="s">
        <v>60</v>
      </c>
      <c r="M40" s="4" t="str">
        <f t="shared" si="3"/>
        <v>Nej</v>
      </c>
      <c r="N40" s="4" t="s">
        <v>60</v>
      </c>
      <c r="O40" s="4" t="str">
        <f t="shared" si="4"/>
        <v>Nej</v>
      </c>
    </row>
    <row r="41" spans="1:15" ht="51" hidden="1" x14ac:dyDescent="0.2">
      <c r="A41" s="4">
        <f t="shared" si="0"/>
        <v>41</v>
      </c>
      <c r="B41" s="243" t="s">
        <v>69</v>
      </c>
      <c r="C41" s="243" t="s">
        <v>75</v>
      </c>
      <c r="D41" s="243" t="s">
        <v>347</v>
      </c>
      <c r="E41" s="243" t="s">
        <v>640</v>
      </c>
      <c r="F41" s="243" t="s">
        <v>875</v>
      </c>
      <c r="G41" s="246" t="s">
        <v>1061</v>
      </c>
      <c r="H41" s="4" t="s">
        <v>69</v>
      </c>
      <c r="I41" s="4" t="str">
        <f t="shared" si="5"/>
        <v>Nej</v>
      </c>
      <c r="J41" s="4" t="s">
        <v>69</v>
      </c>
      <c r="K41" s="4" t="str">
        <f t="shared" si="2"/>
        <v>Nej</v>
      </c>
      <c r="L41" s="243" t="s">
        <v>69</v>
      </c>
      <c r="M41" s="4" t="str">
        <f t="shared" si="3"/>
        <v>Nej</v>
      </c>
      <c r="N41" s="4" t="s">
        <v>69</v>
      </c>
      <c r="O41" s="4" t="str">
        <f t="shared" si="4"/>
        <v>Nej</v>
      </c>
    </row>
    <row r="42" spans="1:15" ht="63.75" hidden="1" x14ac:dyDescent="0.2">
      <c r="A42" s="4">
        <f t="shared" si="0"/>
        <v>42</v>
      </c>
      <c r="B42" s="243" t="s">
        <v>70</v>
      </c>
      <c r="C42" s="243" t="s">
        <v>74</v>
      </c>
      <c r="D42" s="243" t="s">
        <v>348</v>
      </c>
      <c r="E42" s="243" t="s">
        <v>641</v>
      </c>
      <c r="F42" s="243" t="s">
        <v>876</v>
      </c>
      <c r="G42" s="246" t="s">
        <v>1062</v>
      </c>
      <c r="H42" s="4" t="s">
        <v>70</v>
      </c>
      <c r="I42" s="4" t="str">
        <f t="shared" si="5"/>
        <v>Nej</v>
      </c>
      <c r="J42" s="4" t="s">
        <v>70</v>
      </c>
      <c r="K42" s="4" t="str">
        <f t="shared" si="2"/>
        <v>Nej</v>
      </c>
      <c r="L42" s="243" t="s">
        <v>70</v>
      </c>
      <c r="M42" s="4" t="str">
        <f t="shared" si="3"/>
        <v>Nej</v>
      </c>
      <c r="N42" s="4" t="s">
        <v>70</v>
      </c>
      <c r="O42" s="4" t="str">
        <f t="shared" si="4"/>
        <v>Nej</v>
      </c>
    </row>
    <row r="43" spans="1:15" ht="127.5" hidden="1" x14ac:dyDescent="0.2">
      <c r="A43" s="4">
        <f t="shared" si="0"/>
        <v>43</v>
      </c>
      <c r="B43" s="244" t="s">
        <v>71</v>
      </c>
      <c r="C43" s="244" t="s">
        <v>72</v>
      </c>
      <c r="D43" s="243" t="s">
        <v>349</v>
      </c>
      <c r="E43" s="243" t="s">
        <v>642</v>
      </c>
      <c r="F43" s="243" t="s">
        <v>877</v>
      </c>
      <c r="G43" s="246" t="s">
        <v>1063</v>
      </c>
      <c r="H43" s="6" t="s">
        <v>71</v>
      </c>
      <c r="I43" s="4" t="str">
        <f t="shared" si="5"/>
        <v>Nej</v>
      </c>
      <c r="J43" s="6" t="s">
        <v>71</v>
      </c>
      <c r="K43" s="4" t="str">
        <f t="shared" si="2"/>
        <v>Nej</v>
      </c>
      <c r="L43" s="244" t="s">
        <v>71</v>
      </c>
      <c r="M43" s="4" t="str">
        <f t="shared" si="3"/>
        <v>Nej</v>
      </c>
      <c r="N43" s="4" t="s">
        <v>71</v>
      </c>
      <c r="O43" s="4" t="str">
        <f t="shared" si="4"/>
        <v>Nej</v>
      </c>
    </row>
    <row r="44" spans="1:15" hidden="1" x14ac:dyDescent="0.2">
      <c r="A44" s="4">
        <f t="shared" si="0"/>
        <v>44</v>
      </c>
      <c r="B44" s="243" t="s">
        <v>73</v>
      </c>
      <c r="C44" s="243" t="s">
        <v>73</v>
      </c>
      <c r="D44" s="243" t="s">
        <v>350</v>
      </c>
      <c r="E44" s="243" t="s">
        <v>643</v>
      </c>
      <c r="F44" s="243" t="s">
        <v>350</v>
      </c>
      <c r="G44" s="246" t="s">
        <v>1064</v>
      </c>
      <c r="H44" s="4" t="s">
        <v>73</v>
      </c>
      <c r="I44" s="4" t="str">
        <f t="shared" si="5"/>
        <v>Nej</v>
      </c>
      <c r="J44" s="4" t="s">
        <v>73</v>
      </c>
      <c r="K44" s="4" t="str">
        <f t="shared" si="2"/>
        <v>Nej</v>
      </c>
      <c r="L44" s="243" t="s">
        <v>73</v>
      </c>
      <c r="M44" s="4" t="str">
        <f t="shared" si="3"/>
        <v>Nej</v>
      </c>
      <c r="N44" s="4" t="s">
        <v>73</v>
      </c>
      <c r="O44" s="4" t="str">
        <f t="shared" si="4"/>
        <v>Nej</v>
      </c>
    </row>
    <row r="45" spans="1:15" ht="89.25" hidden="1" x14ac:dyDescent="0.2">
      <c r="A45" s="4">
        <f t="shared" si="0"/>
        <v>45</v>
      </c>
      <c r="B45" s="244" t="s">
        <v>99</v>
      </c>
      <c r="C45" s="244" t="s">
        <v>76</v>
      </c>
      <c r="D45" s="243" t="s">
        <v>351</v>
      </c>
      <c r="E45" s="244" t="s">
        <v>1257</v>
      </c>
      <c r="F45" s="243" t="s">
        <v>1008</v>
      </c>
      <c r="G45" s="246" t="s">
        <v>1065</v>
      </c>
      <c r="H45" s="6" t="s">
        <v>99</v>
      </c>
      <c r="I45" s="4" t="str">
        <f t="shared" si="5"/>
        <v>Nej</v>
      </c>
      <c r="J45" s="6" t="s">
        <v>99</v>
      </c>
      <c r="K45" s="4" t="str">
        <f t="shared" si="2"/>
        <v>Nej</v>
      </c>
      <c r="L45" s="244" t="s">
        <v>99</v>
      </c>
      <c r="M45" s="4" t="str">
        <f t="shared" si="3"/>
        <v>Nej</v>
      </c>
      <c r="N45" s="4" t="s">
        <v>99</v>
      </c>
      <c r="O45" s="4" t="str">
        <f t="shared" si="4"/>
        <v>Nej</v>
      </c>
    </row>
    <row r="46" spans="1:15" ht="15" hidden="1" customHeight="1" x14ac:dyDescent="0.2">
      <c r="A46" s="4">
        <f t="shared" si="0"/>
        <v>46</v>
      </c>
      <c r="B46" s="243" t="s">
        <v>89</v>
      </c>
      <c r="C46" s="243" t="s">
        <v>88</v>
      </c>
      <c r="D46" s="243" t="s">
        <v>352</v>
      </c>
      <c r="E46" s="243" t="s">
        <v>644</v>
      </c>
      <c r="F46" s="243" t="s">
        <v>878</v>
      </c>
      <c r="G46" s="246" t="s">
        <v>1066</v>
      </c>
      <c r="H46" s="4" t="s">
        <v>89</v>
      </c>
      <c r="I46" s="4" t="str">
        <f t="shared" si="5"/>
        <v>Nej</v>
      </c>
      <c r="J46" s="4" t="s">
        <v>89</v>
      </c>
      <c r="K46" s="4" t="str">
        <f t="shared" si="2"/>
        <v>Nej</v>
      </c>
      <c r="L46" s="243" t="s">
        <v>89</v>
      </c>
      <c r="M46" s="4" t="str">
        <f t="shared" si="3"/>
        <v>Nej</v>
      </c>
      <c r="N46" s="4" t="s">
        <v>89</v>
      </c>
      <c r="O46" s="4" t="str">
        <f t="shared" si="4"/>
        <v>Nej</v>
      </c>
    </row>
    <row r="47" spans="1:15" ht="89.25" hidden="1" x14ac:dyDescent="0.2">
      <c r="A47" s="4">
        <f t="shared" si="0"/>
        <v>47</v>
      </c>
      <c r="B47" s="243" t="s">
        <v>80</v>
      </c>
      <c r="C47" s="243" t="s">
        <v>90</v>
      </c>
      <c r="D47" s="243" t="s">
        <v>353</v>
      </c>
      <c r="E47" s="243" t="s">
        <v>1258</v>
      </c>
      <c r="F47" s="243" t="s">
        <v>879</v>
      </c>
      <c r="G47" s="246" t="s">
        <v>1067</v>
      </c>
      <c r="H47" s="4" t="s">
        <v>80</v>
      </c>
      <c r="I47" s="4" t="str">
        <f t="shared" si="5"/>
        <v>Nej</v>
      </c>
      <c r="J47" s="4" t="s">
        <v>80</v>
      </c>
      <c r="K47" s="4" t="str">
        <f t="shared" si="2"/>
        <v>Nej</v>
      </c>
      <c r="L47" s="243" t="s">
        <v>80</v>
      </c>
      <c r="M47" s="4" t="str">
        <f t="shared" si="3"/>
        <v>Nej</v>
      </c>
      <c r="N47" s="4" t="s">
        <v>80</v>
      </c>
      <c r="O47" s="4" t="str">
        <f t="shared" si="4"/>
        <v>Nej</v>
      </c>
    </row>
    <row r="48" spans="1:15" ht="38.25" hidden="1" x14ac:dyDescent="0.2">
      <c r="A48" s="4">
        <f t="shared" si="0"/>
        <v>48</v>
      </c>
      <c r="B48" s="243" t="s">
        <v>84</v>
      </c>
      <c r="C48" s="243" t="s">
        <v>91</v>
      </c>
      <c r="D48" s="243" t="s">
        <v>354</v>
      </c>
      <c r="E48" s="243" t="s">
        <v>645</v>
      </c>
      <c r="F48" s="243" t="s">
        <v>880</v>
      </c>
      <c r="G48" s="246" t="s">
        <v>1068</v>
      </c>
      <c r="H48" s="4" t="s">
        <v>84</v>
      </c>
      <c r="I48" s="4" t="str">
        <f t="shared" si="5"/>
        <v>Nej</v>
      </c>
      <c r="J48" s="4" t="s">
        <v>84</v>
      </c>
      <c r="K48" s="4" t="str">
        <f t="shared" si="2"/>
        <v>Nej</v>
      </c>
      <c r="L48" s="243" t="s">
        <v>84</v>
      </c>
      <c r="M48" s="4" t="str">
        <f t="shared" si="3"/>
        <v>Nej</v>
      </c>
      <c r="N48" s="4" t="s">
        <v>84</v>
      </c>
      <c r="O48" s="4" t="str">
        <f t="shared" si="4"/>
        <v>Nej</v>
      </c>
    </row>
    <row r="49" spans="1:15" hidden="1" x14ac:dyDescent="0.2">
      <c r="A49" s="4">
        <f t="shared" si="0"/>
        <v>49</v>
      </c>
      <c r="B49" s="243" t="s">
        <v>77</v>
      </c>
      <c r="C49" s="243" t="s">
        <v>92</v>
      </c>
      <c r="D49" s="243" t="s">
        <v>77</v>
      </c>
      <c r="E49" s="243" t="s">
        <v>646</v>
      </c>
      <c r="F49" s="243" t="s">
        <v>881</v>
      </c>
      <c r="G49" s="246" t="s">
        <v>1069</v>
      </c>
      <c r="H49" s="4" t="s">
        <v>77</v>
      </c>
      <c r="I49" s="4" t="str">
        <f t="shared" si="5"/>
        <v>Nej</v>
      </c>
      <c r="J49" s="4" t="s">
        <v>77</v>
      </c>
      <c r="K49" s="4" t="str">
        <f t="shared" si="2"/>
        <v>Nej</v>
      </c>
      <c r="L49" s="243" t="s">
        <v>77</v>
      </c>
      <c r="M49" s="4" t="str">
        <f t="shared" si="3"/>
        <v>Nej</v>
      </c>
      <c r="N49" s="4" t="s">
        <v>77</v>
      </c>
      <c r="O49" s="4" t="str">
        <f t="shared" si="4"/>
        <v>Nej</v>
      </c>
    </row>
    <row r="50" spans="1:15" ht="38.25" hidden="1" x14ac:dyDescent="0.2">
      <c r="A50" s="4">
        <f t="shared" si="0"/>
        <v>50</v>
      </c>
      <c r="B50" s="243" t="s">
        <v>78</v>
      </c>
      <c r="C50" s="243" t="s">
        <v>93</v>
      </c>
      <c r="D50" s="243" t="s">
        <v>355</v>
      </c>
      <c r="E50" s="243" t="s">
        <v>647</v>
      </c>
      <c r="F50" s="243" t="s">
        <v>882</v>
      </c>
      <c r="G50" s="246" t="s">
        <v>1070</v>
      </c>
      <c r="H50" s="4" t="s">
        <v>78</v>
      </c>
      <c r="I50" s="4" t="str">
        <f t="shared" si="5"/>
        <v>Nej</v>
      </c>
      <c r="J50" s="4" t="s">
        <v>78</v>
      </c>
      <c r="K50" s="4" t="str">
        <f t="shared" si="2"/>
        <v>Nej</v>
      </c>
      <c r="L50" s="243" t="s">
        <v>78</v>
      </c>
      <c r="M50" s="4" t="str">
        <f t="shared" si="3"/>
        <v>Nej</v>
      </c>
      <c r="N50" s="4" t="s">
        <v>78</v>
      </c>
      <c r="O50" s="4" t="str">
        <f t="shared" si="4"/>
        <v>Nej</v>
      </c>
    </row>
    <row r="51" spans="1:15" ht="14.25" hidden="1" x14ac:dyDescent="0.2">
      <c r="A51" s="4">
        <f t="shared" si="0"/>
        <v>51</v>
      </c>
      <c r="B51" s="243" t="s">
        <v>87</v>
      </c>
      <c r="C51" s="243" t="s">
        <v>94</v>
      </c>
      <c r="D51" s="243" t="s">
        <v>356</v>
      </c>
      <c r="E51" s="243" t="s">
        <v>648</v>
      </c>
      <c r="F51" s="243" t="s">
        <v>356</v>
      </c>
      <c r="G51" s="246" t="s">
        <v>1071</v>
      </c>
      <c r="H51" s="4" t="s">
        <v>87</v>
      </c>
      <c r="I51" s="4" t="str">
        <f t="shared" si="5"/>
        <v>Nej</v>
      </c>
      <c r="J51" s="4" t="s">
        <v>87</v>
      </c>
      <c r="K51" s="4" t="str">
        <f t="shared" si="2"/>
        <v>Nej</v>
      </c>
      <c r="L51" s="243" t="s">
        <v>87</v>
      </c>
      <c r="M51" s="4" t="str">
        <f t="shared" si="3"/>
        <v>Nej</v>
      </c>
      <c r="N51" s="4" t="s">
        <v>356</v>
      </c>
      <c r="O51" s="4" t="str">
        <f t="shared" si="4"/>
        <v>Nej</v>
      </c>
    </row>
    <row r="52" spans="1:15" ht="25.5" hidden="1" x14ac:dyDescent="0.2">
      <c r="A52" s="4">
        <f t="shared" si="0"/>
        <v>52</v>
      </c>
      <c r="B52" s="243" t="s">
        <v>79</v>
      </c>
      <c r="C52" s="243" t="s">
        <v>95</v>
      </c>
      <c r="D52" s="243" t="s">
        <v>357</v>
      </c>
      <c r="E52" s="243" t="s">
        <v>1259</v>
      </c>
      <c r="F52" s="243" t="s">
        <v>883</v>
      </c>
      <c r="G52" s="246" t="s">
        <v>1072</v>
      </c>
      <c r="H52" s="4" t="s">
        <v>79</v>
      </c>
      <c r="I52" s="4" t="str">
        <f t="shared" si="5"/>
        <v>Nej</v>
      </c>
      <c r="J52" s="4" t="s">
        <v>79</v>
      </c>
      <c r="K52" s="4" t="str">
        <f t="shared" si="2"/>
        <v>Nej</v>
      </c>
      <c r="L52" s="243" t="s">
        <v>79</v>
      </c>
      <c r="M52" s="4" t="str">
        <f t="shared" si="3"/>
        <v>Nej</v>
      </c>
      <c r="N52" s="4" t="s">
        <v>79</v>
      </c>
      <c r="O52" s="4" t="str">
        <f t="shared" si="4"/>
        <v>Nej</v>
      </c>
    </row>
    <row r="53" spans="1:15" ht="38.25" hidden="1" x14ac:dyDescent="0.2">
      <c r="A53" s="4">
        <f t="shared" si="0"/>
        <v>53</v>
      </c>
      <c r="B53" s="243" t="s">
        <v>82</v>
      </c>
      <c r="C53" s="243" t="s">
        <v>98</v>
      </c>
      <c r="D53" s="243" t="s">
        <v>358</v>
      </c>
      <c r="E53" s="243" t="s">
        <v>649</v>
      </c>
      <c r="F53" s="243" t="s">
        <v>884</v>
      </c>
      <c r="G53" s="246" t="s">
        <v>1073</v>
      </c>
      <c r="H53" s="4" t="s">
        <v>82</v>
      </c>
      <c r="I53" s="4" t="str">
        <f t="shared" si="5"/>
        <v>Nej</v>
      </c>
      <c r="J53" s="4" t="s">
        <v>82</v>
      </c>
      <c r="K53" s="4" t="str">
        <f t="shared" si="2"/>
        <v>Nej</v>
      </c>
      <c r="L53" s="243" t="s">
        <v>82</v>
      </c>
      <c r="M53" s="4" t="str">
        <f t="shared" si="3"/>
        <v>Nej</v>
      </c>
      <c r="N53" s="4" t="s">
        <v>82</v>
      </c>
      <c r="O53" s="4" t="str">
        <f t="shared" si="4"/>
        <v>Nej</v>
      </c>
    </row>
    <row r="54" spans="1:15" ht="25.5" hidden="1" x14ac:dyDescent="0.2">
      <c r="A54" s="4">
        <f t="shared" si="0"/>
        <v>54</v>
      </c>
      <c r="B54" s="243" t="s">
        <v>83</v>
      </c>
      <c r="C54" s="243" t="s">
        <v>96</v>
      </c>
      <c r="D54" s="243" t="s">
        <v>359</v>
      </c>
      <c r="E54" s="243" t="s">
        <v>650</v>
      </c>
      <c r="F54" s="243" t="s">
        <v>885</v>
      </c>
      <c r="G54" s="246" t="s">
        <v>1074</v>
      </c>
      <c r="H54" s="4" t="s">
        <v>83</v>
      </c>
      <c r="I54" s="4" t="str">
        <f t="shared" si="5"/>
        <v>Nej</v>
      </c>
      <c r="J54" s="4" t="s">
        <v>83</v>
      </c>
      <c r="K54" s="4" t="str">
        <f t="shared" si="2"/>
        <v>Nej</v>
      </c>
      <c r="L54" s="243" t="s">
        <v>83</v>
      </c>
      <c r="M54" s="4" t="str">
        <f t="shared" si="3"/>
        <v>Nej</v>
      </c>
      <c r="N54" s="4" t="s">
        <v>83</v>
      </c>
      <c r="O54" s="4" t="str">
        <f t="shared" si="4"/>
        <v>Nej</v>
      </c>
    </row>
    <row r="55" spans="1:15" ht="27" hidden="1" x14ac:dyDescent="0.2">
      <c r="A55" s="4">
        <f t="shared" si="0"/>
        <v>55</v>
      </c>
      <c r="B55" s="243" t="s">
        <v>86</v>
      </c>
      <c r="C55" s="243" t="s">
        <v>97</v>
      </c>
      <c r="D55" s="243" t="s">
        <v>360</v>
      </c>
      <c r="E55" s="243" t="s">
        <v>651</v>
      </c>
      <c r="F55" s="243" t="s">
        <v>886</v>
      </c>
      <c r="G55" s="246" t="s">
        <v>1075</v>
      </c>
      <c r="H55" s="4" t="s">
        <v>86</v>
      </c>
      <c r="I55" s="4" t="str">
        <f t="shared" si="5"/>
        <v>Nej</v>
      </c>
      <c r="J55" s="4" t="s">
        <v>86</v>
      </c>
      <c r="K55" s="4" t="str">
        <f t="shared" si="2"/>
        <v>Nej</v>
      </c>
      <c r="L55" s="243" t="s">
        <v>86</v>
      </c>
      <c r="M55" s="4" t="str">
        <f t="shared" si="3"/>
        <v>Nej</v>
      </c>
      <c r="N55" s="4" t="s">
        <v>1245</v>
      </c>
      <c r="O55" s="4" t="str">
        <f t="shared" si="4"/>
        <v>Nej</v>
      </c>
    </row>
    <row r="56" spans="1:15" ht="63.75" hidden="1" x14ac:dyDescent="0.2">
      <c r="A56" s="4">
        <f t="shared" si="0"/>
        <v>56</v>
      </c>
      <c r="B56" s="243" t="s">
        <v>103</v>
      </c>
      <c r="C56" s="243" t="s">
        <v>102</v>
      </c>
      <c r="D56" s="243" t="s">
        <v>361</v>
      </c>
      <c r="E56" s="243" t="s">
        <v>1260</v>
      </c>
      <c r="F56" s="243" t="s">
        <v>887</v>
      </c>
      <c r="G56" s="246" t="s">
        <v>1076</v>
      </c>
      <c r="H56" s="4" t="s">
        <v>103</v>
      </c>
      <c r="I56" s="4" t="str">
        <f t="shared" si="5"/>
        <v>Nej</v>
      </c>
      <c r="J56" s="4" t="s">
        <v>103</v>
      </c>
      <c r="K56" s="4" t="str">
        <f t="shared" si="2"/>
        <v>Nej</v>
      </c>
      <c r="L56" s="243" t="s">
        <v>103</v>
      </c>
      <c r="M56" s="4" t="str">
        <f t="shared" si="3"/>
        <v>Nej</v>
      </c>
      <c r="N56" s="4" t="s">
        <v>103</v>
      </c>
      <c r="O56" s="4" t="str">
        <f t="shared" si="4"/>
        <v>Nej</v>
      </c>
    </row>
    <row r="57" spans="1:15" hidden="1" x14ac:dyDescent="0.2">
      <c r="A57" s="4">
        <f t="shared" si="0"/>
        <v>57</v>
      </c>
      <c r="B57" s="243" t="s">
        <v>100</v>
      </c>
      <c r="C57" s="243" t="s">
        <v>101</v>
      </c>
      <c r="D57" s="243" t="s">
        <v>100</v>
      </c>
      <c r="E57" s="243" t="s">
        <v>652</v>
      </c>
      <c r="F57" s="243" t="s">
        <v>100</v>
      </c>
      <c r="G57" s="246" t="s">
        <v>1077</v>
      </c>
      <c r="H57" s="4" t="s">
        <v>100</v>
      </c>
      <c r="I57" s="4" t="str">
        <f t="shared" si="5"/>
        <v>Nej</v>
      </c>
      <c r="J57" s="4" t="s">
        <v>100</v>
      </c>
      <c r="K57" s="4" t="str">
        <f t="shared" si="2"/>
        <v>Nej</v>
      </c>
      <c r="L57" s="243" t="s">
        <v>100</v>
      </c>
      <c r="M57" s="4" t="str">
        <f t="shared" si="3"/>
        <v>Nej</v>
      </c>
      <c r="N57" s="4" t="s">
        <v>100</v>
      </c>
      <c r="O57" s="4" t="str">
        <f t="shared" si="4"/>
        <v>Nej</v>
      </c>
    </row>
    <row r="58" spans="1:15" hidden="1" x14ac:dyDescent="0.2">
      <c r="A58" s="4">
        <f t="shared" si="0"/>
        <v>58</v>
      </c>
      <c r="B58" s="243" t="s">
        <v>105</v>
      </c>
      <c r="C58" s="243" t="s">
        <v>111</v>
      </c>
      <c r="D58" s="243" t="s">
        <v>105</v>
      </c>
      <c r="E58" s="243" t="s">
        <v>653</v>
      </c>
      <c r="F58" s="243" t="s">
        <v>105</v>
      </c>
      <c r="G58" s="246" t="s">
        <v>1078</v>
      </c>
      <c r="H58" s="4" t="s">
        <v>105</v>
      </c>
      <c r="I58" s="4" t="str">
        <f t="shared" si="5"/>
        <v>Nej</v>
      </c>
      <c r="J58" s="4" t="s">
        <v>105</v>
      </c>
      <c r="K58" s="4" t="str">
        <f t="shared" si="2"/>
        <v>Nej</v>
      </c>
      <c r="L58" s="243" t="s">
        <v>105</v>
      </c>
      <c r="M58" s="4" t="str">
        <f t="shared" si="3"/>
        <v>Nej</v>
      </c>
      <c r="N58" s="4" t="s">
        <v>105</v>
      </c>
      <c r="O58" s="4" t="str">
        <f t="shared" si="4"/>
        <v>Nej</v>
      </c>
    </row>
    <row r="59" spans="1:15" ht="14.25" hidden="1" x14ac:dyDescent="0.2">
      <c r="A59" s="4">
        <f t="shared" si="0"/>
        <v>59</v>
      </c>
      <c r="B59" s="248" t="s">
        <v>107</v>
      </c>
      <c r="C59" s="243" t="s">
        <v>112</v>
      </c>
      <c r="D59" s="243" t="s">
        <v>107</v>
      </c>
      <c r="E59" s="243" t="s">
        <v>654</v>
      </c>
      <c r="F59" s="243" t="s">
        <v>107</v>
      </c>
      <c r="G59" s="246" t="s">
        <v>1079</v>
      </c>
      <c r="H59" s="24" t="s">
        <v>107</v>
      </c>
      <c r="I59" s="4" t="str">
        <f t="shared" si="5"/>
        <v>Nej</v>
      </c>
      <c r="J59" s="24" t="s">
        <v>107</v>
      </c>
      <c r="K59" s="4" t="str">
        <f t="shared" si="2"/>
        <v>Nej</v>
      </c>
      <c r="L59" s="248" t="s">
        <v>107</v>
      </c>
      <c r="M59" s="4" t="str">
        <f t="shared" si="3"/>
        <v>Nej</v>
      </c>
      <c r="N59" s="4" t="s">
        <v>107</v>
      </c>
      <c r="O59" s="4" t="str">
        <f t="shared" si="4"/>
        <v>Nej</v>
      </c>
    </row>
    <row r="60" spans="1:15" ht="14.25" hidden="1" x14ac:dyDescent="0.2">
      <c r="A60" s="4">
        <f t="shared" si="0"/>
        <v>60</v>
      </c>
      <c r="B60" s="248" t="s">
        <v>108</v>
      </c>
      <c r="C60" s="243" t="s">
        <v>108</v>
      </c>
      <c r="D60" s="243" t="s">
        <v>108</v>
      </c>
      <c r="E60" s="243" t="s">
        <v>655</v>
      </c>
      <c r="F60" s="243" t="s">
        <v>108</v>
      </c>
      <c r="G60" s="246" t="s">
        <v>1080</v>
      </c>
      <c r="H60" s="24" t="s">
        <v>108</v>
      </c>
      <c r="I60" s="4" t="str">
        <f t="shared" si="5"/>
        <v>Nej</v>
      </c>
      <c r="J60" s="24" t="s">
        <v>108</v>
      </c>
      <c r="K60" s="4" t="str">
        <f t="shared" si="2"/>
        <v>Nej</v>
      </c>
      <c r="L60" s="248" t="s">
        <v>108</v>
      </c>
      <c r="M60" s="4" t="str">
        <f t="shared" si="3"/>
        <v>Nej</v>
      </c>
      <c r="N60" s="4" t="s">
        <v>108</v>
      </c>
      <c r="O60" s="4" t="str">
        <f t="shared" si="4"/>
        <v>Nej</v>
      </c>
    </row>
    <row r="61" spans="1:15" ht="14.25" hidden="1" x14ac:dyDescent="0.2">
      <c r="A61" s="4">
        <f t="shared" si="0"/>
        <v>61</v>
      </c>
      <c r="B61" s="248" t="s">
        <v>109</v>
      </c>
      <c r="C61" s="243" t="s">
        <v>113</v>
      </c>
      <c r="D61" s="243" t="s">
        <v>109</v>
      </c>
      <c r="E61" s="243" t="s">
        <v>656</v>
      </c>
      <c r="F61" s="243" t="s">
        <v>109</v>
      </c>
      <c r="G61" s="246" t="s">
        <v>1081</v>
      </c>
      <c r="H61" s="24" t="s">
        <v>109</v>
      </c>
      <c r="I61" s="4" t="str">
        <f t="shared" si="5"/>
        <v>Nej</v>
      </c>
      <c r="J61" s="24" t="s">
        <v>109</v>
      </c>
      <c r="K61" s="4" t="str">
        <f t="shared" si="2"/>
        <v>Nej</v>
      </c>
      <c r="L61" s="248" t="s">
        <v>109</v>
      </c>
      <c r="M61" s="4" t="str">
        <f t="shared" si="3"/>
        <v>Nej</v>
      </c>
      <c r="N61" s="4" t="s">
        <v>109</v>
      </c>
      <c r="O61" s="4" t="str">
        <f t="shared" si="4"/>
        <v>Nej</v>
      </c>
    </row>
    <row r="62" spans="1:15" ht="14.25" hidden="1" x14ac:dyDescent="0.2">
      <c r="A62" s="4">
        <f t="shared" si="0"/>
        <v>62</v>
      </c>
      <c r="B62" s="248" t="s">
        <v>110</v>
      </c>
      <c r="C62" s="243" t="s">
        <v>114</v>
      </c>
      <c r="D62" s="243" t="s">
        <v>110</v>
      </c>
      <c r="E62" s="243" t="s">
        <v>657</v>
      </c>
      <c r="F62" s="243" t="s">
        <v>110</v>
      </c>
      <c r="G62" s="246" t="s">
        <v>1082</v>
      </c>
      <c r="H62" s="24" t="s">
        <v>110</v>
      </c>
      <c r="I62" s="4" t="str">
        <f t="shared" si="5"/>
        <v>Nej</v>
      </c>
      <c r="J62" s="24" t="s">
        <v>110</v>
      </c>
      <c r="K62" s="4" t="str">
        <f t="shared" si="2"/>
        <v>Nej</v>
      </c>
      <c r="L62" s="248" t="s">
        <v>110</v>
      </c>
      <c r="M62" s="4" t="str">
        <f t="shared" si="3"/>
        <v>Nej</v>
      </c>
      <c r="N62" s="4" t="s">
        <v>110</v>
      </c>
      <c r="O62" s="4" t="str">
        <f t="shared" si="4"/>
        <v>Nej</v>
      </c>
    </row>
    <row r="63" spans="1:15" ht="85.5" hidden="1" x14ac:dyDescent="0.2">
      <c r="A63" s="4">
        <f t="shared" si="0"/>
        <v>63</v>
      </c>
      <c r="B63" s="249" t="s">
        <v>118</v>
      </c>
      <c r="C63" s="249" t="s">
        <v>117</v>
      </c>
      <c r="D63" s="243" t="s">
        <v>362</v>
      </c>
      <c r="E63" s="243" t="s">
        <v>658</v>
      </c>
      <c r="F63" s="243" t="s">
        <v>888</v>
      </c>
      <c r="G63" s="258" t="s">
        <v>1083</v>
      </c>
      <c r="H63" s="28" t="s">
        <v>118</v>
      </c>
      <c r="I63" s="4" t="str">
        <f t="shared" si="5"/>
        <v>Nej</v>
      </c>
      <c r="J63" s="28" t="s">
        <v>118</v>
      </c>
      <c r="K63" s="4" t="str">
        <f t="shared" si="2"/>
        <v>Nej</v>
      </c>
      <c r="L63" s="249" t="s">
        <v>118</v>
      </c>
      <c r="M63" s="4" t="str">
        <f t="shared" si="3"/>
        <v>Nej</v>
      </c>
      <c r="N63" s="4" t="s">
        <v>118</v>
      </c>
      <c r="O63" s="4" t="str">
        <f t="shared" si="4"/>
        <v>Nej</v>
      </c>
    </row>
    <row r="64" spans="1:15" ht="140.25" hidden="1" x14ac:dyDescent="0.2">
      <c r="A64" s="4">
        <f t="shared" si="0"/>
        <v>64</v>
      </c>
      <c r="B64" s="243" t="s">
        <v>119</v>
      </c>
      <c r="C64" s="243" t="s">
        <v>116</v>
      </c>
      <c r="D64" s="243" t="s">
        <v>363</v>
      </c>
      <c r="E64" s="243" t="s">
        <v>659</v>
      </c>
      <c r="F64" s="243" t="s">
        <v>889</v>
      </c>
      <c r="G64" s="246" t="s">
        <v>1084</v>
      </c>
      <c r="H64" s="4" t="s">
        <v>119</v>
      </c>
      <c r="I64" s="4" t="str">
        <f t="shared" si="5"/>
        <v>Nej</v>
      </c>
      <c r="J64" s="4" t="s">
        <v>119</v>
      </c>
      <c r="K64" s="4" t="str">
        <f t="shared" si="2"/>
        <v>Nej</v>
      </c>
      <c r="L64" s="243" t="s">
        <v>119</v>
      </c>
      <c r="M64" s="4" t="str">
        <f t="shared" si="3"/>
        <v>Nej</v>
      </c>
      <c r="N64" s="4" t="s">
        <v>119</v>
      </c>
      <c r="O64" s="4" t="str">
        <f t="shared" si="4"/>
        <v>Nej</v>
      </c>
    </row>
    <row r="65" spans="1:15" ht="114.75" hidden="1" x14ac:dyDescent="0.2">
      <c r="A65" s="4">
        <f t="shared" si="0"/>
        <v>65</v>
      </c>
      <c r="B65" s="243" t="s">
        <v>126</v>
      </c>
      <c r="C65" s="243" t="s">
        <v>120</v>
      </c>
      <c r="D65" s="243" t="s">
        <v>364</v>
      </c>
      <c r="E65" s="243" t="s">
        <v>660</v>
      </c>
      <c r="F65" s="243" t="s">
        <v>890</v>
      </c>
      <c r="G65" s="246" t="s">
        <v>1085</v>
      </c>
      <c r="H65" s="4" t="s">
        <v>126</v>
      </c>
      <c r="I65" s="4" t="str">
        <f t="shared" si="5"/>
        <v>Nej</v>
      </c>
      <c r="J65" s="4" t="s">
        <v>126</v>
      </c>
      <c r="K65" s="4" t="str">
        <f t="shared" si="2"/>
        <v>Nej</v>
      </c>
      <c r="L65" s="243" t="s">
        <v>126</v>
      </c>
      <c r="M65" s="4" t="str">
        <f t="shared" si="3"/>
        <v>Nej</v>
      </c>
      <c r="N65" s="4" t="s">
        <v>126</v>
      </c>
      <c r="O65" s="4" t="str">
        <f t="shared" si="4"/>
        <v>Nej</v>
      </c>
    </row>
    <row r="66" spans="1:15" ht="153" hidden="1" x14ac:dyDescent="0.2">
      <c r="A66" s="4">
        <f t="shared" si="0"/>
        <v>66</v>
      </c>
      <c r="B66" s="243" t="s">
        <v>122</v>
      </c>
      <c r="C66" s="243" t="s">
        <v>121</v>
      </c>
      <c r="D66" s="243" t="s">
        <v>365</v>
      </c>
      <c r="E66" s="243" t="s">
        <v>661</v>
      </c>
      <c r="F66" s="243" t="s">
        <v>891</v>
      </c>
      <c r="G66" s="246" t="s">
        <v>1086</v>
      </c>
      <c r="H66" s="4" t="s">
        <v>122</v>
      </c>
      <c r="I66" s="4" t="str">
        <f t="shared" ref="I66:I97" si="6">+IF(B66=H66,"Nej","JA!")</f>
        <v>Nej</v>
      </c>
      <c r="J66" s="4" t="s">
        <v>122</v>
      </c>
      <c r="K66" s="4" t="str">
        <f t="shared" si="2"/>
        <v>Nej</v>
      </c>
      <c r="L66" s="243" t="s">
        <v>122</v>
      </c>
      <c r="M66" s="4" t="str">
        <f t="shared" si="3"/>
        <v>Nej</v>
      </c>
      <c r="N66" s="4" t="s">
        <v>122</v>
      </c>
      <c r="O66" s="4" t="str">
        <f t="shared" si="4"/>
        <v>Nej</v>
      </c>
    </row>
    <row r="67" spans="1:15" ht="63.75" hidden="1" x14ac:dyDescent="0.2">
      <c r="A67" s="4">
        <f t="shared" si="0"/>
        <v>67</v>
      </c>
      <c r="B67" s="243" t="s">
        <v>127</v>
      </c>
      <c r="C67" s="243" t="s">
        <v>123</v>
      </c>
      <c r="D67" s="243" t="s">
        <v>366</v>
      </c>
      <c r="E67" s="243" t="s">
        <v>662</v>
      </c>
      <c r="F67" s="243" t="s">
        <v>127</v>
      </c>
      <c r="G67" s="246" t="s">
        <v>1087</v>
      </c>
      <c r="H67" s="4" t="s">
        <v>127</v>
      </c>
      <c r="I67" s="4" t="str">
        <f t="shared" si="6"/>
        <v>Nej</v>
      </c>
      <c r="J67" s="4" t="s">
        <v>127</v>
      </c>
      <c r="K67" s="4" t="str">
        <f t="shared" ref="K67:K130" si="7">+IF(B67=J67,"Nej","JA!")</f>
        <v>Nej</v>
      </c>
      <c r="L67" s="243" t="s">
        <v>127</v>
      </c>
      <c r="M67" s="4" t="str">
        <f t="shared" ref="M67:M130" si="8">+IF(B67=L67,"Nej","JA!")</f>
        <v>Nej</v>
      </c>
      <c r="N67" s="4" t="s">
        <v>127</v>
      </c>
      <c r="O67" s="4" t="str">
        <f t="shared" ref="O67:O130" si="9">+IF(B67=N67,"Nej","JA!")</f>
        <v>Nej</v>
      </c>
    </row>
    <row r="68" spans="1:15" ht="114.75" hidden="1" x14ac:dyDescent="0.2">
      <c r="A68" s="4">
        <f t="shared" si="0"/>
        <v>68</v>
      </c>
      <c r="B68" s="243" t="s">
        <v>125</v>
      </c>
      <c r="C68" s="243" t="s">
        <v>124</v>
      </c>
      <c r="D68" s="243" t="s">
        <v>367</v>
      </c>
      <c r="E68" s="243" t="s">
        <v>663</v>
      </c>
      <c r="F68" s="243" t="s">
        <v>892</v>
      </c>
      <c r="G68" s="246" t="s">
        <v>1088</v>
      </c>
      <c r="H68" s="4" t="s">
        <v>125</v>
      </c>
      <c r="I68" s="4" t="str">
        <f t="shared" si="6"/>
        <v>Nej</v>
      </c>
      <c r="J68" s="4" t="s">
        <v>125</v>
      </c>
      <c r="K68" s="4" t="str">
        <f t="shared" si="7"/>
        <v>Nej</v>
      </c>
      <c r="L68" s="243" t="s">
        <v>125</v>
      </c>
      <c r="M68" s="4" t="str">
        <f t="shared" si="8"/>
        <v>Nej</v>
      </c>
      <c r="N68" s="4" t="s">
        <v>125</v>
      </c>
      <c r="O68" s="4" t="str">
        <f t="shared" si="9"/>
        <v>Nej</v>
      </c>
    </row>
    <row r="69" spans="1:15" ht="51" hidden="1" x14ac:dyDescent="0.2">
      <c r="A69" s="4">
        <f t="shared" si="0"/>
        <v>69</v>
      </c>
      <c r="B69" s="243" t="s">
        <v>135</v>
      </c>
      <c r="C69" s="243" t="s">
        <v>129</v>
      </c>
      <c r="D69" s="243" t="s">
        <v>135</v>
      </c>
      <c r="E69" s="243" t="s">
        <v>664</v>
      </c>
      <c r="F69" s="243" t="s">
        <v>893</v>
      </c>
      <c r="G69" s="246" t="s">
        <v>1089</v>
      </c>
      <c r="H69" s="4" t="s">
        <v>135</v>
      </c>
      <c r="I69" s="4" t="str">
        <f t="shared" si="6"/>
        <v>Nej</v>
      </c>
      <c r="J69" s="4" t="s">
        <v>135</v>
      </c>
      <c r="K69" s="4" t="str">
        <f t="shared" si="7"/>
        <v>Nej</v>
      </c>
      <c r="L69" s="243" t="s">
        <v>135</v>
      </c>
      <c r="M69" s="4" t="str">
        <f t="shared" si="8"/>
        <v>Nej</v>
      </c>
      <c r="N69" s="4" t="s">
        <v>135</v>
      </c>
      <c r="O69" s="4" t="str">
        <f t="shared" si="9"/>
        <v>Nej</v>
      </c>
    </row>
    <row r="70" spans="1:15" ht="114.75" hidden="1" x14ac:dyDescent="0.2">
      <c r="A70" s="4">
        <f t="shared" si="0"/>
        <v>70</v>
      </c>
      <c r="B70" s="243" t="s">
        <v>147</v>
      </c>
      <c r="C70" s="243" t="s">
        <v>146</v>
      </c>
      <c r="D70" s="243" t="s">
        <v>368</v>
      </c>
      <c r="E70" s="243" t="s">
        <v>1261</v>
      </c>
      <c r="F70" s="243" t="s">
        <v>894</v>
      </c>
      <c r="G70" s="246" t="s">
        <v>1090</v>
      </c>
      <c r="H70" s="4" t="s">
        <v>147</v>
      </c>
      <c r="I70" s="4" t="str">
        <f t="shared" si="6"/>
        <v>Nej</v>
      </c>
      <c r="J70" s="4" t="s">
        <v>147</v>
      </c>
      <c r="K70" s="4" t="str">
        <f t="shared" si="7"/>
        <v>Nej</v>
      </c>
      <c r="L70" s="243" t="s">
        <v>147</v>
      </c>
      <c r="M70" s="4" t="str">
        <f t="shared" si="8"/>
        <v>Nej</v>
      </c>
      <c r="N70" s="4" t="s">
        <v>147</v>
      </c>
      <c r="O70" s="4" t="str">
        <f t="shared" si="9"/>
        <v>Nej</v>
      </c>
    </row>
    <row r="71" spans="1:15" ht="51" hidden="1" x14ac:dyDescent="0.2">
      <c r="A71" s="4">
        <f t="shared" ref="A71:A90" si="10">ROW(B71)</f>
        <v>71</v>
      </c>
      <c r="B71" s="243" t="s">
        <v>136</v>
      </c>
      <c r="C71" s="243" t="s">
        <v>128</v>
      </c>
      <c r="D71" s="243" t="s">
        <v>369</v>
      </c>
      <c r="E71" s="243" t="s">
        <v>665</v>
      </c>
      <c r="F71" s="243" t="s">
        <v>136</v>
      </c>
      <c r="G71" s="246" t="s">
        <v>1091</v>
      </c>
      <c r="H71" s="4" t="s">
        <v>136</v>
      </c>
      <c r="I71" s="4" t="str">
        <f t="shared" si="6"/>
        <v>Nej</v>
      </c>
      <c r="J71" s="4" t="s">
        <v>136</v>
      </c>
      <c r="K71" s="4" t="str">
        <f t="shared" si="7"/>
        <v>Nej</v>
      </c>
      <c r="L71" s="243" t="s">
        <v>136</v>
      </c>
      <c r="M71" s="4" t="str">
        <f t="shared" si="8"/>
        <v>Nej</v>
      </c>
      <c r="N71" s="4" t="s">
        <v>136</v>
      </c>
      <c r="O71" s="4" t="str">
        <f t="shared" si="9"/>
        <v>Nej</v>
      </c>
    </row>
    <row r="72" spans="1:15" ht="76.5" hidden="1" x14ac:dyDescent="0.2">
      <c r="A72" s="4">
        <f t="shared" si="10"/>
        <v>72</v>
      </c>
      <c r="B72" s="243" t="s">
        <v>149</v>
      </c>
      <c r="C72" s="243" t="s">
        <v>148</v>
      </c>
      <c r="D72" s="243" t="s">
        <v>370</v>
      </c>
      <c r="E72" s="243" t="s">
        <v>666</v>
      </c>
      <c r="F72" s="243" t="s">
        <v>895</v>
      </c>
      <c r="G72" s="246" t="s">
        <v>1092</v>
      </c>
      <c r="H72" s="4" t="s">
        <v>149</v>
      </c>
      <c r="I72" s="4" t="str">
        <f t="shared" si="6"/>
        <v>Nej</v>
      </c>
      <c r="J72" s="4" t="s">
        <v>149</v>
      </c>
      <c r="K72" s="4" t="str">
        <f t="shared" si="7"/>
        <v>Nej</v>
      </c>
      <c r="L72" s="243" t="s">
        <v>149</v>
      </c>
      <c r="M72" s="4" t="str">
        <f t="shared" si="8"/>
        <v>Nej</v>
      </c>
      <c r="N72" s="4" t="s">
        <v>149</v>
      </c>
      <c r="O72" s="4" t="str">
        <f t="shared" si="9"/>
        <v>Nej</v>
      </c>
    </row>
    <row r="73" spans="1:15" ht="51" hidden="1" x14ac:dyDescent="0.2">
      <c r="A73" s="4">
        <f t="shared" si="10"/>
        <v>73</v>
      </c>
      <c r="B73" s="243" t="s">
        <v>137</v>
      </c>
      <c r="C73" s="243" t="s">
        <v>130</v>
      </c>
      <c r="D73" s="243" t="s">
        <v>137</v>
      </c>
      <c r="E73" s="243" t="s">
        <v>667</v>
      </c>
      <c r="F73" s="243" t="s">
        <v>137</v>
      </c>
      <c r="G73" s="246" t="s">
        <v>1093</v>
      </c>
      <c r="H73" s="4" t="s">
        <v>137</v>
      </c>
      <c r="I73" s="4" t="str">
        <f t="shared" si="6"/>
        <v>Nej</v>
      </c>
      <c r="J73" s="4" t="s">
        <v>137</v>
      </c>
      <c r="K73" s="4" t="str">
        <f t="shared" si="7"/>
        <v>Nej</v>
      </c>
      <c r="L73" s="243" t="s">
        <v>137</v>
      </c>
      <c r="M73" s="4" t="str">
        <f t="shared" si="8"/>
        <v>Nej</v>
      </c>
      <c r="N73" s="4" t="s">
        <v>137</v>
      </c>
      <c r="O73" s="4" t="str">
        <f t="shared" si="9"/>
        <v>Nej</v>
      </c>
    </row>
    <row r="74" spans="1:15" ht="102" hidden="1" x14ac:dyDescent="0.2">
      <c r="A74" s="4">
        <f t="shared" si="10"/>
        <v>74</v>
      </c>
      <c r="B74" s="243" t="s">
        <v>151</v>
      </c>
      <c r="C74" s="243" t="s">
        <v>150</v>
      </c>
      <c r="D74" s="243" t="s">
        <v>371</v>
      </c>
      <c r="E74" s="243" t="s">
        <v>668</v>
      </c>
      <c r="F74" s="243" t="s">
        <v>896</v>
      </c>
      <c r="G74" s="246" t="s">
        <v>1094</v>
      </c>
      <c r="H74" s="4" t="s">
        <v>151</v>
      </c>
      <c r="I74" s="4" t="str">
        <f t="shared" si="6"/>
        <v>Nej</v>
      </c>
      <c r="J74" s="4" t="s">
        <v>151</v>
      </c>
      <c r="K74" s="4" t="str">
        <f t="shared" si="7"/>
        <v>Nej</v>
      </c>
      <c r="L74" s="243" t="s">
        <v>151</v>
      </c>
      <c r="M74" s="4" t="str">
        <f t="shared" si="8"/>
        <v>Nej</v>
      </c>
      <c r="N74" s="4" t="s">
        <v>151</v>
      </c>
      <c r="O74" s="4" t="str">
        <f t="shared" si="9"/>
        <v>Nej</v>
      </c>
    </row>
    <row r="75" spans="1:15" ht="76.5" hidden="1" x14ac:dyDescent="0.2">
      <c r="A75" s="4">
        <f t="shared" si="10"/>
        <v>75</v>
      </c>
      <c r="B75" s="243" t="s">
        <v>592</v>
      </c>
      <c r="C75" s="243" t="s">
        <v>593</v>
      </c>
      <c r="D75" s="243" t="s">
        <v>1022</v>
      </c>
      <c r="E75" s="243" t="s">
        <v>669</v>
      </c>
      <c r="F75" s="243" t="s">
        <v>897</v>
      </c>
      <c r="G75" s="246" t="s">
        <v>1095</v>
      </c>
      <c r="H75" s="4" t="s">
        <v>138</v>
      </c>
      <c r="I75" s="4" t="str">
        <f t="shared" si="6"/>
        <v>JA!</v>
      </c>
      <c r="J75" s="4" t="s">
        <v>592</v>
      </c>
      <c r="K75" s="4" t="str">
        <f t="shared" si="7"/>
        <v>Nej</v>
      </c>
      <c r="L75" s="243" t="s">
        <v>592</v>
      </c>
      <c r="M75" s="4" t="str">
        <f t="shared" si="8"/>
        <v>Nej</v>
      </c>
      <c r="N75" s="4" t="s">
        <v>592</v>
      </c>
      <c r="O75" s="4" t="str">
        <f t="shared" si="9"/>
        <v>Nej</v>
      </c>
    </row>
    <row r="76" spans="1:15" ht="114.75" hidden="1" x14ac:dyDescent="0.2">
      <c r="A76" s="4">
        <f t="shared" si="10"/>
        <v>76</v>
      </c>
      <c r="B76" s="243" t="s">
        <v>172</v>
      </c>
      <c r="C76" s="243" t="s">
        <v>173</v>
      </c>
      <c r="D76" s="243" t="s">
        <v>372</v>
      </c>
      <c r="E76" s="243" t="s">
        <v>670</v>
      </c>
      <c r="F76" s="243" t="s">
        <v>898</v>
      </c>
      <c r="G76" s="246" t="s">
        <v>1096</v>
      </c>
      <c r="H76" s="4" t="s">
        <v>172</v>
      </c>
      <c r="I76" s="4" t="str">
        <f t="shared" si="6"/>
        <v>Nej</v>
      </c>
      <c r="J76" s="4" t="s">
        <v>172</v>
      </c>
      <c r="K76" s="4" t="str">
        <f t="shared" si="7"/>
        <v>Nej</v>
      </c>
      <c r="L76" s="243" t="s">
        <v>172</v>
      </c>
      <c r="M76" s="4" t="str">
        <f t="shared" si="8"/>
        <v>Nej</v>
      </c>
      <c r="N76" s="4" t="s">
        <v>172</v>
      </c>
      <c r="O76" s="4" t="str">
        <f t="shared" si="9"/>
        <v>Nej</v>
      </c>
    </row>
    <row r="77" spans="1:15" ht="140.25" hidden="1" x14ac:dyDescent="0.2">
      <c r="A77" s="4">
        <f t="shared" si="10"/>
        <v>77</v>
      </c>
      <c r="B77" s="243" t="s">
        <v>573</v>
      </c>
      <c r="C77" s="243" t="s">
        <v>574</v>
      </c>
      <c r="D77" s="246" t="s">
        <v>1233</v>
      </c>
      <c r="E77" s="243" t="s">
        <v>671</v>
      </c>
      <c r="F77" s="243" t="s">
        <v>899</v>
      </c>
      <c r="G77" s="246" t="s">
        <v>1097</v>
      </c>
      <c r="H77" s="4" t="s">
        <v>139</v>
      </c>
      <c r="I77" s="4" t="str">
        <f t="shared" si="6"/>
        <v>JA!</v>
      </c>
      <c r="J77" s="4" t="s">
        <v>573</v>
      </c>
      <c r="K77" s="4" t="str">
        <f t="shared" si="7"/>
        <v>Nej</v>
      </c>
      <c r="L77" s="243" t="s">
        <v>573</v>
      </c>
      <c r="M77" s="4" t="str">
        <f t="shared" si="8"/>
        <v>Nej</v>
      </c>
      <c r="N77" s="4" t="s">
        <v>573</v>
      </c>
      <c r="O77" s="4" t="str">
        <f t="shared" si="9"/>
        <v>Nej</v>
      </c>
    </row>
    <row r="78" spans="1:15" ht="178.5" hidden="1" x14ac:dyDescent="0.2">
      <c r="A78" s="4">
        <f t="shared" si="10"/>
        <v>78</v>
      </c>
      <c r="B78" s="243" t="s">
        <v>575</v>
      </c>
      <c r="C78" s="243" t="s">
        <v>576</v>
      </c>
      <c r="D78" s="243" t="s">
        <v>373</v>
      </c>
      <c r="E78" s="243" t="s">
        <v>672</v>
      </c>
      <c r="F78" s="243" t="s">
        <v>900</v>
      </c>
      <c r="G78" s="246" t="s">
        <v>1098</v>
      </c>
      <c r="H78" s="4" t="s">
        <v>152</v>
      </c>
      <c r="I78" s="4" t="str">
        <f t="shared" si="6"/>
        <v>JA!</v>
      </c>
      <c r="J78" s="4" t="s">
        <v>575</v>
      </c>
      <c r="K78" s="4" t="str">
        <f t="shared" si="7"/>
        <v>Nej</v>
      </c>
      <c r="L78" s="243" t="s">
        <v>575</v>
      </c>
      <c r="M78" s="4" t="str">
        <f t="shared" si="8"/>
        <v>Nej</v>
      </c>
      <c r="N78" s="4" t="s">
        <v>575</v>
      </c>
      <c r="O78" s="4" t="str">
        <f t="shared" si="9"/>
        <v>Nej</v>
      </c>
    </row>
    <row r="79" spans="1:15" ht="102" hidden="1" x14ac:dyDescent="0.2">
      <c r="A79" s="4">
        <f t="shared" si="10"/>
        <v>79</v>
      </c>
      <c r="B79" s="243" t="s">
        <v>140</v>
      </c>
      <c r="C79" s="243" t="s">
        <v>131</v>
      </c>
      <c r="D79" s="243" t="s">
        <v>374</v>
      </c>
      <c r="E79" s="243" t="s">
        <v>673</v>
      </c>
      <c r="F79" s="243" t="s">
        <v>901</v>
      </c>
      <c r="G79" s="246" t="s">
        <v>1099</v>
      </c>
      <c r="H79" s="4" t="s">
        <v>140</v>
      </c>
      <c r="I79" s="4" t="str">
        <f t="shared" si="6"/>
        <v>Nej</v>
      </c>
      <c r="J79" s="4" t="s">
        <v>140</v>
      </c>
      <c r="K79" s="4" t="str">
        <f t="shared" si="7"/>
        <v>Nej</v>
      </c>
      <c r="L79" s="243" t="s">
        <v>140</v>
      </c>
      <c r="M79" s="4" t="str">
        <f t="shared" si="8"/>
        <v>Nej</v>
      </c>
      <c r="N79" s="4" t="s">
        <v>140</v>
      </c>
      <c r="O79" s="4" t="str">
        <f t="shared" si="9"/>
        <v>Nej</v>
      </c>
    </row>
    <row r="80" spans="1:15" ht="165.75" hidden="1" x14ac:dyDescent="0.2">
      <c r="A80" s="4">
        <f t="shared" si="10"/>
        <v>80</v>
      </c>
      <c r="B80" s="243" t="s">
        <v>153</v>
      </c>
      <c r="C80" s="243" t="s">
        <v>154</v>
      </c>
      <c r="D80" s="243" t="s">
        <v>375</v>
      </c>
      <c r="E80" s="243" t="s">
        <v>674</v>
      </c>
      <c r="F80" s="243" t="s">
        <v>902</v>
      </c>
      <c r="G80" s="246" t="s">
        <v>1100</v>
      </c>
      <c r="H80" s="4" t="s">
        <v>153</v>
      </c>
      <c r="I80" s="4" t="str">
        <f t="shared" si="6"/>
        <v>Nej</v>
      </c>
      <c r="J80" s="4" t="s">
        <v>153</v>
      </c>
      <c r="K80" s="4" t="str">
        <f t="shared" si="7"/>
        <v>Nej</v>
      </c>
      <c r="L80" s="243" t="s">
        <v>153</v>
      </c>
      <c r="M80" s="4" t="str">
        <f t="shared" si="8"/>
        <v>Nej</v>
      </c>
      <c r="N80" s="4" t="s">
        <v>153</v>
      </c>
      <c r="O80" s="4" t="str">
        <f t="shared" si="9"/>
        <v>Nej</v>
      </c>
    </row>
    <row r="81" spans="1:15" ht="51" hidden="1" x14ac:dyDescent="0.2">
      <c r="A81" s="4">
        <f t="shared" si="10"/>
        <v>81</v>
      </c>
      <c r="B81" s="243" t="s">
        <v>579</v>
      </c>
      <c r="C81" s="243" t="s">
        <v>580</v>
      </c>
      <c r="D81" s="243" t="s">
        <v>581</v>
      </c>
      <c r="E81" s="243" t="s">
        <v>675</v>
      </c>
      <c r="F81" s="243" t="s">
        <v>903</v>
      </c>
      <c r="G81" s="246" t="s">
        <v>1101</v>
      </c>
      <c r="H81" s="4" t="s">
        <v>141</v>
      </c>
      <c r="I81" s="4" t="str">
        <f t="shared" si="6"/>
        <v>JA!</v>
      </c>
      <c r="J81" s="4" t="s">
        <v>579</v>
      </c>
      <c r="K81" s="4" t="str">
        <f t="shared" si="7"/>
        <v>Nej</v>
      </c>
      <c r="L81" s="243" t="s">
        <v>579</v>
      </c>
      <c r="M81" s="4" t="str">
        <f t="shared" si="8"/>
        <v>Nej</v>
      </c>
      <c r="N81" s="4" t="s">
        <v>579</v>
      </c>
      <c r="O81" s="4" t="str">
        <f t="shared" si="9"/>
        <v>Nej</v>
      </c>
    </row>
    <row r="82" spans="1:15" ht="153" hidden="1" x14ac:dyDescent="0.2">
      <c r="A82" s="4">
        <f t="shared" si="10"/>
        <v>82</v>
      </c>
      <c r="B82" s="243" t="s">
        <v>174</v>
      </c>
      <c r="C82" s="243" t="s">
        <v>175</v>
      </c>
      <c r="D82" s="243" t="s">
        <v>376</v>
      </c>
      <c r="E82" s="243" t="s">
        <v>676</v>
      </c>
      <c r="F82" s="243" t="s">
        <v>904</v>
      </c>
      <c r="G82" s="246" t="s">
        <v>1102</v>
      </c>
      <c r="H82" s="4" t="s">
        <v>174</v>
      </c>
      <c r="I82" s="4" t="str">
        <f t="shared" si="6"/>
        <v>Nej</v>
      </c>
      <c r="J82" s="4" t="s">
        <v>174</v>
      </c>
      <c r="K82" s="4" t="str">
        <f t="shared" si="7"/>
        <v>Nej</v>
      </c>
      <c r="L82" s="243" t="s">
        <v>174</v>
      </c>
      <c r="M82" s="4" t="str">
        <f t="shared" si="8"/>
        <v>Nej</v>
      </c>
      <c r="N82" s="4" t="s">
        <v>174</v>
      </c>
      <c r="O82" s="4" t="str">
        <f t="shared" si="9"/>
        <v>Nej</v>
      </c>
    </row>
    <row r="83" spans="1:15" ht="63.75" hidden="1" x14ac:dyDescent="0.2">
      <c r="A83" s="4">
        <f t="shared" si="10"/>
        <v>83</v>
      </c>
      <c r="B83" s="243" t="s">
        <v>142</v>
      </c>
      <c r="C83" s="243" t="s">
        <v>132</v>
      </c>
      <c r="D83" s="243" t="s">
        <v>142</v>
      </c>
      <c r="E83" s="243" t="s">
        <v>677</v>
      </c>
      <c r="F83" s="243" t="s">
        <v>905</v>
      </c>
      <c r="G83" s="246" t="s">
        <v>1103</v>
      </c>
      <c r="H83" s="4" t="s">
        <v>142</v>
      </c>
      <c r="I83" s="4" t="str">
        <f t="shared" si="6"/>
        <v>Nej</v>
      </c>
      <c r="J83" s="4" t="s">
        <v>142</v>
      </c>
      <c r="K83" s="4" t="str">
        <f t="shared" si="7"/>
        <v>Nej</v>
      </c>
      <c r="L83" s="243" t="s">
        <v>142</v>
      </c>
      <c r="M83" s="4" t="str">
        <f t="shared" si="8"/>
        <v>Nej</v>
      </c>
      <c r="N83" s="4" t="s">
        <v>142</v>
      </c>
      <c r="O83" s="4" t="str">
        <f t="shared" si="9"/>
        <v>Nej</v>
      </c>
    </row>
    <row r="84" spans="1:15" ht="63.75" hidden="1" x14ac:dyDescent="0.2">
      <c r="A84" s="4">
        <f t="shared" si="10"/>
        <v>84</v>
      </c>
      <c r="B84" s="243" t="s">
        <v>176</v>
      </c>
      <c r="C84" s="243" t="s">
        <v>177</v>
      </c>
      <c r="D84" s="243" t="s">
        <v>377</v>
      </c>
      <c r="E84" s="243" t="s">
        <v>678</v>
      </c>
      <c r="F84" s="243" t="s">
        <v>906</v>
      </c>
      <c r="G84" s="246" t="s">
        <v>1104</v>
      </c>
      <c r="H84" s="4" t="s">
        <v>176</v>
      </c>
      <c r="I84" s="4" t="str">
        <f t="shared" si="6"/>
        <v>Nej</v>
      </c>
      <c r="J84" s="4" t="s">
        <v>176</v>
      </c>
      <c r="K84" s="4" t="str">
        <f t="shared" si="7"/>
        <v>Nej</v>
      </c>
      <c r="L84" s="243" t="s">
        <v>176</v>
      </c>
      <c r="M84" s="4" t="str">
        <f t="shared" si="8"/>
        <v>Nej</v>
      </c>
      <c r="N84" s="4" t="s">
        <v>176</v>
      </c>
      <c r="O84" s="4" t="str">
        <f t="shared" si="9"/>
        <v>Nej</v>
      </c>
    </row>
    <row r="85" spans="1:15" ht="51" hidden="1" x14ac:dyDescent="0.2">
      <c r="A85" s="4">
        <f t="shared" si="10"/>
        <v>85</v>
      </c>
      <c r="B85" s="243" t="s">
        <v>577</v>
      </c>
      <c r="C85" s="243" t="s">
        <v>578</v>
      </c>
      <c r="D85" s="243" t="s">
        <v>577</v>
      </c>
      <c r="E85" s="243" t="s">
        <v>679</v>
      </c>
      <c r="F85" s="243" t="s">
        <v>907</v>
      </c>
      <c r="G85" s="246" t="s">
        <v>1105</v>
      </c>
      <c r="H85" s="4" t="s">
        <v>143</v>
      </c>
      <c r="I85" s="4" t="str">
        <f t="shared" si="6"/>
        <v>JA!</v>
      </c>
      <c r="J85" s="4" t="s">
        <v>577</v>
      </c>
      <c r="K85" s="4" t="str">
        <f t="shared" si="7"/>
        <v>Nej</v>
      </c>
      <c r="L85" s="243" t="s">
        <v>577</v>
      </c>
      <c r="M85" s="4" t="str">
        <f t="shared" si="8"/>
        <v>Nej</v>
      </c>
      <c r="N85" s="4" t="s">
        <v>577</v>
      </c>
      <c r="O85" s="4" t="str">
        <f t="shared" si="9"/>
        <v>Nej</v>
      </c>
    </row>
    <row r="86" spans="1:15" ht="114.75" hidden="1" x14ac:dyDescent="0.2">
      <c r="A86" s="4">
        <f t="shared" si="10"/>
        <v>86</v>
      </c>
      <c r="B86" s="243" t="s">
        <v>182</v>
      </c>
      <c r="C86" s="243" t="s">
        <v>183</v>
      </c>
      <c r="D86" s="243" t="s">
        <v>378</v>
      </c>
      <c r="E86" s="243" t="s">
        <v>680</v>
      </c>
      <c r="F86" s="243" t="s">
        <v>908</v>
      </c>
      <c r="G86" s="246" t="s">
        <v>1106</v>
      </c>
      <c r="H86" s="4" t="s">
        <v>182</v>
      </c>
      <c r="I86" s="4" t="str">
        <f t="shared" si="6"/>
        <v>Nej</v>
      </c>
      <c r="J86" s="4" t="s">
        <v>182</v>
      </c>
      <c r="K86" s="4" t="str">
        <f t="shared" si="7"/>
        <v>Nej</v>
      </c>
      <c r="L86" s="243" t="s">
        <v>182</v>
      </c>
      <c r="M86" s="4" t="str">
        <f t="shared" si="8"/>
        <v>Nej</v>
      </c>
      <c r="N86" s="4" t="s">
        <v>182</v>
      </c>
      <c r="O86" s="4" t="str">
        <f t="shared" si="9"/>
        <v>Nej</v>
      </c>
    </row>
    <row r="87" spans="1:15" ht="63.75" hidden="1" x14ac:dyDescent="0.2">
      <c r="A87" s="4">
        <f t="shared" si="10"/>
        <v>87</v>
      </c>
      <c r="B87" s="243" t="s">
        <v>144</v>
      </c>
      <c r="C87" s="243" t="s">
        <v>133</v>
      </c>
      <c r="D87" s="243" t="s">
        <v>379</v>
      </c>
      <c r="E87" s="243" t="s">
        <v>681</v>
      </c>
      <c r="F87" s="243" t="s">
        <v>909</v>
      </c>
      <c r="G87" s="246" t="s">
        <v>1107</v>
      </c>
      <c r="H87" s="4" t="s">
        <v>144</v>
      </c>
      <c r="I87" s="4" t="str">
        <f t="shared" si="6"/>
        <v>Nej</v>
      </c>
      <c r="J87" s="4" t="s">
        <v>144</v>
      </c>
      <c r="K87" s="4" t="str">
        <f t="shared" si="7"/>
        <v>Nej</v>
      </c>
      <c r="L87" s="243" t="s">
        <v>144</v>
      </c>
      <c r="M87" s="4" t="str">
        <f t="shared" si="8"/>
        <v>Nej</v>
      </c>
      <c r="N87" s="4" t="s">
        <v>144</v>
      </c>
      <c r="O87" s="4" t="str">
        <f t="shared" si="9"/>
        <v>Nej</v>
      </c>
    </row>
    <row r="88" spans="1:15" ht="76.5" hidden="1" x14ac:dyDescent="0.2">
      <c r="A88" s="4">
        <f t="shared" si="10"/>
        <v>88</v>
      </c>
      <c r="B88" s="243" t="s">
        <v>178</v>
      </c>
      <c r="C88" s="243" t="s">
        <v>179</v>
      </c>
      <c r="D88" s="243" t="s">
        <v>380</v>
      </c>
      <c r="E88" s="243" t="s">
        <v>682</v>
      </c>
      <c r="F88" s="243" t="s">
        <v>910</v>
      </c>
      <c r="G88" s="246" t="s">
        <v>1108</v>
      </c>
      <c r="H88" s="4" t="s">
        <v>178</v>
      </c>
      <c r="I88" s="4" t="str">
        <f t="shared" si="6"/>
        <v>Nej</v>
      </c>
      <c r="J88" s="4" t="s">
        <v>178</v>
      </c>
      <c r="K88" s="4" t="str">
        <f t="shared" si="7"/>
        <v>Nej</v>
      </c>
      <c r="L88" s="243" t="s">
        <v>178</v>
      </c>
      <c r="M88" s="4" t="str">
        <f t="shared" si="8"/>
        <v>Nej</v>
      </c>
      <c r="N88" s="4" t="s">
        <v>178</v>
      </c>
      <c r="O88" s="4" t="str">
        <f t="shared" si="9"/>
        <v>Nej</v>
      </c>
    </row>
    <row r="89" spans="1:15" ht="51" hidden="1" x14ac:dyDescent="0.2">
      <c r="A89" s="4">
        <f t="shared" si="10"/>
        <v>89</v>
      </c>
      <c r="B89" s="243" t="s">
        <v>145</v>
      </c>
      <c r="C89" s="243" t="s">
        <v>134</v>
      </c>
      <c r="D89" s="243" t="s">
        <v>145</v>
      </c>
      <c r="E89" s="243" t="s">
        <v>683</v>
      </c>
      <c r="F89" s="243" t="s">
        <v>911</v>
      </c>
      <c r="G89" s="246" t="s">
        <v>1109</v>
      </c>
      <c r="H89" s="4" t="s">
        <v>145</v>
      </c>
      <c r="I89" s="4" t="str">
        <f t="shared" si="6"/>
        <v>Nej</v>
      </c>
      <c r="J89" s="4" t="s">
        <v>145</v>
      </c>
      <c r="K89" s="4" t="str">
        <f t="shared" si="7"/>
        <v>Nej</v>
      </c>
      <c r="L89" s="243" t="s">
        <v>145</v>
      </c>
      <c r="M89" s="4" t="str">
        <f t="shared" si="8"/>
        <v>Nej</v>
      </c>
      <c r="N89" s="4" t="s">
        <v>145</v>
      </c>
      <c r="O89" s="4" t="str">
        <f t="shared" si="9"/>
        <v>Nej</v>
      </c>
    </row>
    <row r="90" spans="1:15" ht="102" hidden="1" x14ac:dyDescent="0.2">
      <c r="A90" s="4">
        <f t="shared" si="10"/>
        <v>90</v>
      </c>
      <c r="B90" s="243" t="s">
        <v>180</v>
      </c>
      <c r="C90" s="243" t="s">
        <v>181</v>
      </c>
      <c r="D90" s="243" t="s">
        <v>381</v>
      </c>
      <c r="E90" s="243" t="s">
        <v>684</v>
      </c>
      <c r="F90" s="243" t="s">
        <v>912</v>
      </c>
      <c r="G90" s="246" t="s">
        <v>1110</v>
      </c>
      <c r="H90" s="4" t="s">
        <v>180</v>
      </c>
      <c r="I90" s="4" t="str">
        <f t="shared" si="6"/>
        <v>Nej</v>
      </c>
      <c r="J90" s="4" t="s">
        <v>180</v>
      </c>
      <c r="K90" s="4" t="str">
        <f t="shared" si="7"/>
        <v>Nej</v>
      </c>
      <c r="L90" s="243" t="s">
        <v>180</v>
      </c>
      <c r="M90" s="4" t="str">
        <f t="shared" si="8"/>
        <v>Nej</v>
      </c>
      <c r="N90" s="4" t="s">
        <v>180</v>
      </c>
      <c r="O90" s="4" t="str">
        <f t="shared" si="9"/>
        <v>Nej</v>
      </c>
    </row>
    <row r="91" spans="1:15" s="7" customFormat="1" ht="38.25" hidden="1" x14ac:dyDescent="0.2">
      <c r="A91" s="7">
        <f t="shared" ref="A91:A261" si="11">ROW(B91)</f>
        <v>91</v>
      </c>
      <c r="B91" s="246" t="s">
        <v>211</v>
      </c>
      <c r="C91" s="246" t="s">
        <v>212</v>
      </c>
      <c r="D91" s="246" t="s">
        <v>426</v>
      </c>
      <c r="E91" s="246" t="s">
        <v>685</v>
      </c>
      <c r="F91" s="246" t="s">
        <v>913</v>
      </c>
      <c r="G91" s="246" t="s">
        <v>1111</v>
      </c>
      <c r="H91" s="7" t="s">
        <v>156</v>
      </c>
      <c r="I91" s="7" t="str">
        <f t="shared" si="6"/>
        <v>JA!</v>
      </c>
      <c r="J91" s="7" t="s">
        <v>211</v>
      </c>
      <c r="K91" s="4" t="str">
        <f t="shared" si="7"/>
        <v>Nej</v>
      </c>
      <c r="L91" s="246" t="s">
        <v>211</v>
      </c>
      <c r="M91" s="4" t="str">
        <f t="shared" si="8"/>
        <v>Nej</v>
      </c>
      <c r="N91" s="4" t="s">
        <v>211</v>
      </c>
      <c r="O91" s="4" t="str">
        <f t="shared" si="9"/>
        <v>Nej</v>
      </c>
    </row>
    <row r="92" spans="1:15" ht="25.5" hidden="1" x14ac:dyDescent="0.2">
      <c r="A92" s="4">
        <f t="shared" si="11"/>
        <v>92</v>
      </c>
      <c r="B92" s="243" t="s">
        <v>157</v>
      </c>
      <c r="C92" s="243" t="s">
        <v>155</v>
      </c>
      <c r="D92" s="243" t="s">
        <v>157</v>
      </c>
      <c r="E92" s="243" t="s">
        <v>686</v>
      </c>
      <c r="F92" s="243" t="s">
        <v>914</v>
      </c>
      <c r="G92" s="246" t="s">
        <v>1112</v>
      </c>
      <c r="H92" s="4" t="s">
        <v>157</v>
      </c>
      <c r="I92" s="4" t="str">
        <f t="shared" si="6"/>
        <v>Nej</v>
      </c>
      <c r="J92" s="4" t="s">
        <v>157</v>
      </c>
      <c r="K92" s="4" t="str">
        <f t="shared" si="7"/>
        <v>Nej</v>
      </c>
      <c r="L92" s="243" t="s">
        <v>157</v>
      </c>
      <c r="M92" s="4" t="str">
        <f t="shared" si="8"/>
        <v>Nej</v>
      </c>
      <c r="N92" s="4" t="s">
        <v>157</v>
      </c>
      <c r="O92" s="4" t="str">
        <f t="shared" si="9"/>
        <v>Nej</v>
      </c>
    </row>
    <row r="93" spans="1:15" ht="63.75" hidden="1" x14ac:dyDescent="0.2">
      <c r="A93" s="4">
        <f t="shared" si="11"/>
        <v>93</v>
      </c>
      <c r="B93" s="246" t="s">
        <v>187</v>
      </c>
      <c r="C93" s="246" t="s">
        <v>188</v>
      </c>
      <c r="D93" s="243" t="s">
        <v>382</v>
      </c>
      <c r="E93" s="243" t="s">
        <v>687</v>
      </c>
      <c r="F93" s="243" t="s">
        <v>915</v>
      </c>
      <c r="G93" s="246" t="s">
        <v>1113</v>
      </c>
      <c r="H93" s="7" t="s">
        <v>187</v>
      </c>
      <c r="I93" s="4" t="str">
        <f t="shared" si="6"/>
        <v>Nej</v>
      </c>
      <c r="J93" s="7" t="s">
        <v>187</v>
      </c>
      <c r="K93" s="4" t="str">
        <f t="shared" si="7"/>
        <v>Nej</v>
      </c>
      <c r="L93" s="246" t="s">
        <v>187</v>
      </c>
      <c r="M93" s="4" t="str">
        <f t="shared" si="8"/>
        <v>Nej</v>
      </c>
      <c r="N93" s="4" t="s">
        <v>187</v>
      </c>
      <c r="O93" s="4" t="str">
        <f t="shared" si="9"/>
        <v>Nej</v>
      </c>
    </row>
    <row r="94" spans="1:15" hidden="1" x14ac:dyDescent="0.2">
      <c r="A94" s="4">
        <f t="shared" si="11"/>
        <v>94</v>
      </c>
      <c r="B94" s="243" t="s">
        <v>189</v>
      </c>
      <c r="C94" s="243" t="s">
        <v>190</v>
      </c>
      <c r="D94" s="243" t="s">
        <v>189</v>
      </c>
      <c r="E94" s="243" t="s">
        <v>688</v>
      </c>
      <c r="F94" s="243" t="s">
        <v>189</v>
      </c>
      <c r="G94" s="246" t="s">
        <v>1114</v>
      </c>
      <c r="H94" s="4" t="s">
        <v>189</v>
      </c>
      <c r="I94" s="4" t="str">
        <f t="shared" si="6"/>
        <v>Nej</v>
      </c>
      <c r="J94" s="4" t="s">
        <v>189</v>
      </c>
      <c r="K94" s="4" t="str">
        <f t="shared" si="7"/>
        <v>Nej</v>
      </c>
      <c r="L94" s="243" t="s">
        <v>189</v>
      </c>
      <c r="M94" s="4" t="str">
        <f t="shared" si="8"/>
        <v>Nej</v>
      </c>
      <c r="N94" s="4" t="s">
        <v>189</v>
      </c>
      <c r="O94" s="4" t="str">
        <f t="shared" si="9"/>
        <v>Nej</v>
      </c>
    </row>
    <row r="95" spans="1:15" ht="51" hidden="1" x14ac:dyDescent="0.2">
      <c r="A95" s="4">
        <f t="shared" si="11"/>
        <v>95</v>
      </c>
      <c r="B95" s="243" t="s">
        <v>201</v>
      </c>
      <c r="C95" s="243" t="s">
        <v>196</v>
      </c>
      <c r="D95" s="243" t="s">
        <v>383</v>
      </c>
      <c r="E95" s="243" t="s">
        <v>1262</v>
      </c>
      <c r="F95" s="243" t="s">
        <v>916</v>
      </c>
      <c r="G95" s="246" t="s">
        <v>1115</v>
      </c>
      <c r="H95" s="4" t="s">
        <v>201</v>
      </c>
      <c r="I95" s="4" t="str">
        <f t="shared" si="6"/>
        <v>Nej</v>
      </c>
      <c r="J95" s="4" t="s">
        <v>201</v>
      </c>
      <c r="K95" s="4" t="str">
        <f t="shared" si="7"/>
        <v>Nej</v>
      </c>
      <c r="L95" s="243" t="s">
        <v>201</v>
      </c>
      <c r="M95" s="4" t="str">
        <f t="shared" si="8"/>
        <v>Nej</v>
      </c>
      <c r="N95" s="4" t="s">
        <v>201</v>
      </c>
      <c r="O95" s="4" t="str">
        <f t="shared" si="9"/>
        <v>Nej</v>
      </c>
    </row>
    <row r="96" spans="1:15" ht="51" hidden="1" x14ac:dyDescent="0.2">
      <c r="A96" s="4">
        <f t="shared" si="11"/>
        <v>96</v>
      </c>
      <c r="B96" s="243" t="s">
        <v>202</v>
      </c>
      <c r="C96" s="243" t="s">
        <v>197</v>
      </c>
      <c r="D96" s="243" t="s">
        <v>384</v>
      </c>
      <c r="E96" s="243" t="s">
        <v>1263</v>
      </c>
      <c r="F96" s="243" t="s">
        <v>917</v>
      </c>
      <c r="G96" s="246" t="s">
        <v>1116</v>
      </c>
      <c r="H96" s="4" t="s">
        <v>202</v>
      </c>
      <c r="I96" s="4" t="str">
        <f t="shared" si="6"/>
        <v>Nej</v>
      </c>
      <c r="J96" s="4" t="s">
        <v>202</v>
      </c>
      <c r="K96" s="4" t="str">
        <f t="shared" si="7"/>
        <v>Nej</v>
      </c>
      <c r="L96" s="243" t="s">
        <v>202</v>
      </c>
      <c r="M96" s="4" t="str">
        <f t="shared" si="8"/>
        <v>Nej</v>
      </c>
      <c r="N96" s="4" t="s">
        <v>202</v>
      </c>
      <c r="O96" s="4" t="str">
        <f t="shared" si="9"/>
        <v>Nej</v>
      </c>
    </row>
    <row r="97" spans="1:15" ht="25.5" hidden="1" x14ac:dyDescent="0.2">
      <c r="A97" s="4">
        <f t="shared" si="11"/>
        <v>97</v>
      </c>
      <c r="B97" s="243" t="s">
        <v>65</v>
      </c>
      <c r="C97" s="243" t="s">
        <v>198</v>
      </c>
      <c r="D97" s="243" t="s">
        <v>341</v>
      </c>
      <c r="E97" s="243" t="s">
        <v>635</v>
      </c>
      <c r="F97" s="243" t="s">
        <v>869</v>
      </c>
      <c r="G97" s="246" t="s">
        <v>1055</v>
      </c>
      <c r="H97" s="4" t="s">
        <v>65</v>
      </c>
      <c r="I97" s="4" t="str">
        <f t="shared" si="6"/>
        <v>Nej</v>
      </c>
      <c r="J97" s="4" t="s">
        <v>65</v>
      </c>
      <c r="K97" s="4" t="str">
        <f t="shared" si="7"/>
        <v>Nej</v>
      </c>
      <c r="L97" s="243" t="s">
        <v>65</v>
      </c>
      <c r="M97" s="4" t="str">
        <f t="shared" si="8"/>
        <v>Nej</v>
      </c>
      <c r="N97" s="4" t="s">
        <v>65</v>
      </c>
      <c r="O97" s="4" t="str">
        <f t="shared" si="9"/>
        <v>Nej</v>
      </c>
    </row>
    <row r="98" spans="1:15" ht="51" hidden="1" x14ac:dyDescent="0.2">
      <c r="A98" s="4">
        <f t="shared" si="11"/>
        <v>98</v>
      </c>
      <c r="B98" s="243" t="s">
        <v>207</v>
      </c>
      <c r="C98" s="243" t="s">
        <v>208</v>
      </c>
      <c r="D98" s="243" t="s">
        <v>385</v>
      </c>
      <c r="E98" s="243" t="s">
        <v>689</v>
      </c>
      <c r="F98" s="243" t="s">
        <v>918</v>
      </c>
      <c r="G98" s="246" t="s">
        <v>1117</v>
      </c>
      <c r="H98" s="4" t="s">
        <v>207</v>
      </c>
      <c r="I98" s="4" t="str">
        <f t="shared" ref="I98:I161" si="12">+IF(B98=H98,"Nej","JA!")</f>
        <v>Nej</v>
      </c>
      <c r="J98" s="4" t="s">
        <v>207</v>
      </c>
      <c r="K98" s="4" t="str">
        <f t="shared" si="7"/>
        <v>Nej</v>
      </c>
      <c r="L98" s="243" t="s">
        <v>207</v>
      </c>
      <c r="M98" s="4" t="str">
        <f t="shared" si="8"/>
        <v>Nej</v>
      </c>
      <c r="N98" s="4" t="s">
        <v>207</v>
      </c>
      <c r="O98" s="4" t="str">
        <f t="shared" si="9"/>
        <v>Nej</v>
      </c>
    </row>
    <row r="99" spans="1:15" ht="25.5" hidden="1" x14ac:dyDescent="0.2">
      <c r="A99" s="4">
        <f t="shared" si="11"/>
        <v>99</v>
      </c>
      <c r="B99" s="243" t="s">
        <v>203</v>
      </c>
      <c r="C99" s="243" t="s">
        <v>199</v>
      </c>
      <c r="D99" s="243" t="s">
        <v>203</v>
      </c>
      <c r="E99" s="243" t="s">
        <v>690</v>
      </c>
      <c r="F99" s="243" t="s">
        <v>203</v>
      </c>
      <c r="G99" s="246" t="s">
        <v>1118</v>
      </c>
      <c r="H99" s="4" t="s">
        <v>203</v>
      </c>
      <c r="I99" s="4" t="str">
        <f t="shared" si="12"/>
        <v>Nej</v>
      </c>
      <c r="J99" s="4" t="s">
        <v>203</v>
      </c>
      <c r="K99" s="4" t="str">
        <f t="shared" si="7"/>
        <v>Nej</v>
      </c>
      <c r="L99" s="243" t="s">
        <v>203</v>
      </c>
      <c r="M99" s="4" t="str">
        <f t="shared" si="8"/>
        <v>Nej</v>
      </c>
      <c r="N99" s="4" t="s">
        <v>203</v>
      </c>
      <c r="O99" s="4" t="str">
        <f t="shared" si="9"/>
        <v>Nej</v>
      </c>
    </row>
    <row r="100" spans="1:15" hidden="1" x14ac:dyDescent="0.2">
      <c r="A100" s="4">
        <f t="shared" si="11"/>
        <v>100</v>
      </c>
      <c r="B100" s="243" t="s">
        <v>553</v>
      </c>
      <c r="C100" s="243" t="s">
        <v>553</v>
      </c>
      <c r="D100" s="243" t="s">
        <v>556</v>
      </c>
      <c r="E100" s="243" t="s">
        <v>629</v>
      </c>
      <c r="F100" s="243" t="s">
        <v>866</v>
      </c>
      <c r="G100" s="246" t="s">
        <v>1050</v>
      </c>
      <c r="H100" s="4" t="s">
        <v>35</v>
      </c>
      <c r="I100" s="4" t="str">
        <f t="shared" si="12"/>
        <v>Nej</v>
      </c>
      <c r="J100" s="4" t="s">
        <v>553</v>
      </c>
      <c r="K100" s="4" t="str">
        <f t="shared" si="7"/>
        <v>Nej</v>
      </c>
      <c r="L100" s="243" t="s">
        <v>553</v>
      </c>
      <c r="M100" s="4" t="str">
        <f t="shared" si="8"/>
        <v>Nej</v>
      </c>
      <c r="N100" s="4" t="s">
        <v>553</v>
      </c>
      <c r="O100" s="4" t="str">
        <f t="shared" si="9"/>
        <v>Nej</v>
      </c>
    </row>
    <row r="101" spans="1:15" ht="38.25" hidden="1" x14ac:dyDescent="0.2">
      <c r="A101" s="4">
        <f t="shared" si="11"/>
        <v>101</v>
      </c>
      <c r="B101" s="243" t="s">
        <v>204</v>
      </c>
      <c r="C101" s="243" t="s">
        <v>200</v>
      </c>
      <c r="D101" s="243" t="s">
        <v>386</v>
      </c>
      <c r="E101" s="243" t="s">
        <v>691</v>
      </c>
      <c r="F101" s="243" t="s">
        <v>1009</v>
      </c>
      <c r="G101" s="246" t="s">
        <v>1119</v>
      </c>
      <c r="H101" s="4" t="s">
        <v>204</v>
      </c>
      <c r="I101" s="4" t="str">
        <f t="shared" si="12"/>
        <v>Nej</v>
      </c>
      <c r="J101" s="4" t="s">
        <v>204</v>
      </c>
      <c r="K101" s="4" t="str">
        <f t="shared" si="7"/>
        <v>Nej</v>
      </c>
      <c r="L101" s="243" t="s">
        <v>204</v>
      </c>
      <c r="M101" s="4" t="str">
        <f t="shared" si="8"/>
        <v>Nej</v>
      </c>
      <c r="N101" s="4" t="s">
        <v>204</v>
      </c>
      <c r="O101" s="4" t="str">
        <f t="shared" si="9"/>
        <v>Nej</v>
      </c>
    </row>
    <row r="102" spans="1:15" ht="76.5" hidden="1" x14ac:dyDescent="0.2">
      <c r="A102" s="4">
        <f t="shared" si="11"/>
        <v>102</v>
      </c>
      <c r="B102" s="243" t="s">
        <v>205</v>
      </c>
      <c r="C102" s="243" t="s">
        <v>206</v>
      </c>
      <c r="D102" s="243" t="s">
        <v>387</v>
      </c>
      <c r="E102" s="243" t="s">
        <v>1264</v>
      </c>
      <c r="F102" s="243" t="s">
        <v>919</v>
      </c>
      <c r="G102" s="246" t="s">
        <v>1120</v>
      </c>
      <c r="H102" s="4" t="s">
        <v>205</v>
      </c>
      <c r="I102" s="4" t="str">
        <f t="shared" si="12"/>
        <v>Nej</v>
      </c>
      <c r="J102" s="4" t="s">
        <v>205</v>
      </c>
      <c r="K102" s="4" t="str">
        <f t="shared" si="7"/>
        <v>Nej</v>
      </c>
      <c r="L102" s="243" t="s">
        <v>205</v>
      </c>
      <c r="M102" s="4" t="str">
        <f t="shared" si="8"/>
        <v>Nej</v>
      </c>
      <c r="N102" s="4" t="s">
        <v>205</v>
      </c>
      <c r="O102" s="4" t="str">
        <f t="shared" si="9"/>
        <v>Nej</v>
      </c>
    </row>
    <row r="103" spans="1:15" ht="140.25" hidden="1" x14ac:dyDescent="0.2">
      <c r="A103" s="4">
        <f t="shared" si="11"/>
        <v>103</v>
      </c>
      <c r="B103" s="243" t="s">
        <v>213</v>
      </c>
      <c r="C103" s="243" t="s">
        <v>214</v>
      </c>
      <c r="D103" s="243" t="s">
        <v>388</v>
      </c>
      <c r="E103" s="243" t="s">
        <v>1265</v>
      </c>
      <c r="F103" s="243" t="s">
        <v>920</v>
      </c>
      <c r="G103" s="246" t="s">
        <v>1121</v>
      </c>
      <c r="I103" s="4" t="str">
        <f t="shared" si="12"/>
        <v>JA!</v>
      </c>
      <c r="J103" s="4" t="s">
        <v>213</v>
      </c>
      <c r="K103" s="4" t="str">
        <f t="shared" si="7"/>
        <v>Nej</v>
      </c>
      <c r="L103" s="243" t="s">
        <v>213</v>
      </c>
      <c r="M103" s="4" t="str">
        <f t="shared" si="8"/>
        <v>Nej</v>
      </c>
      <c r="N103" s="4" t="s">
        <v>213</v>
      </c>
      <c r="O103" s="4" t="str">
        <f t="shared" si="9"/>
        <v>Nej</v>
      </c>
    </row>
    <row r="104" spans="1:15" ht="63.75" hidden="1" x14ac:dyDescent="0.2">
      <c r="A104" s="4">
        <f t="shared" si="11"/>
        <v>104</v>
      </c>
      <c r="B104" s="243" t="s">
        <v>219</v>
      </c>
      <c r="C104" s="243" t="s">
        <v>220</v>
      </c>
      <c r="D104" s="243" t="s">
        <v>797</v>
      </c>
      <c r="E104" s="243" t="s">
        <v>692</v>
      </c>
      <c r="F104" s="243" t="s">
        <v>921</v>
      </c>
      <c r="G104" s="246" t="s">
        <v>1122</v>
      </c>
      <c r="I104" s="4" t="str">
        <f t="shared" si="12"/>
        <v>JA!</v>
      </c>
      <c r="J104" s="4" t="s">
        <v>219</v>
      </c>
      <c r="K104" s="4" t="str">
        <f t="shared" si="7"/>
        <v>Nej</v>
      </c>
      <c r="L104" s="243" t="s">
        <v>219</v>
      </c>
      <c r="M104" s="4" t="str">
        <f t="shared" si="8"/>
        <v>Nej</v>
      </c>
      <c r="N104" s="4" t="s">
        <v>219</v>
      </c>
      <c r="O104" s="4" t="str">
        <f t="shared" si="9"/>
        <v>Nej</v>
      </c>
    </row>
    <row r="105" spans="1:15" ht="25.5" hidden="1" x14ac:dyDescent="0.2">
      <c r="A105" s="4">
        <f t="shared" si="11"/>
        <v>105</v>
      </c>
      <c r="B105" s="243" t="s">
        <v>217</v>
      </c>
      <c r="C105" s="243" t="s">
        <v>222</v>
      </c>
      <c r="D105" s="243" t="s">
        <v>389</v>
      </c>
      <c r="E105" s="243" t="s">
        <v>693</v>
      </c>
      <c r="F105" s="243" t="s">
        <v>922</v>
      </c>
      <c r="G105" s="246" t="s">
        <v>1123</v>
      </c>
      <c r="I105" s="4" t="str">
        <f t="shared" si="12"/>
        <v>JA!</v>
      </c>
      <c r="J105" s="4" t="s">
        <v>217</v>
      </c>
      <c r="K105" s="4" t="str">
        <f t="shared" si="7"/>
        <v>Nej</v>
      </c>
      <c r="L105" s="243" t="s">
        <v>217</v>
      </c>
      <c r="M105" s="4" t="str">
        <f t="shared" si="8"/>
        <v>Nej</v>
      </c>
      <c r="N105" s="4" t="s">
        <v>217</v>
      </c>
      <c r="O105" s="4" t="str">
        <f t="shared" si="9"/>
        <v>Nej</v>
      </c>
    </row>
    <row r="106" spans="1:15" ht="25.5" hidden="1" x14ac:dyDescent="0.2">
      <c r="A106" s="4">
        <f t="shared" si="11"/>
        <v>106</v>
      </c>
      <c r="B106" s="243" t="s">
        <v>216</v>
      </c>
      <c r="C106" s="243" t="s">
        <v>223</v>
      </c>
      <c r="D106" s="243" t="s">
        <v>390</v>
      </c>
      <c r="E106" s="243" t="s">
        <v>694</v>
      </c>
      <c r="F106" s="243" t="s">
        <v>216</v>
      </c>
      <c r="G106" s="246" t="s">
        <v>1124</v>
      </c>
      <c r="I106" s="4" t="str">
        <f t="shared" si="12"/>
        <v>JA!</v>
      </c>
      <c r="J106" s="4" t="s">
        <v>216</v>
      </c>
      <c r="K106" s="4" t="str">
        <f t="shared" si="7"/>
        <v>Nej</v>
      </c>
      <c r="L106" s="243" t="s">
        <v>216</v>
      </c>
      <c r="M106" s="4" t="str">
        <f t="shared" si="8"/>
        <v>Nej</v>
      </c>
      <c r="N106" s="4" t="s">
        <v>216</v>
      </c>
      <c r="O106" s="4" t="str">
        <f t="shared" si="9"/>
        <v>Nej</v>
      </c>
    </row>
    <row r="107" spans="1:15" ht="25.5" hidden="1" x14ac:dyDescent="0.2">
      <c r="A107" s="4">
        <f t="shared" si="11"/>
        <v>107</v>
      </c>
      <c r="B107" s="243" t="s">
        <v>1277</v>
      </c>
      <c r="C107" s="243" t="s">
        <v>1278</v>
      </c>
      <c r="D107" s="243" t="s">
        <v>1285</v>
      </c>
      <c r="E107" s="243" t="s">
        <v>1288</v>
      </c>
      <c r="F107" s="243" t="s">
        <v>1283</v>
      </c>
      <c r="G107" s="246" t="s">
        <v>1291</v>
      </c>
      <c r="I107" s="4" t="str">
        <f t="shared" si="12"/>
        <v>JA!</v>
      </c>
      <c r="J107" s="4" t="s">
        <v>215</v>
      </c>
      <c r="K107" s="4" t="str">
        <f t="shared" si="7"/>
        <v>JA!</v>
      </c>
      <c r="L107" s="243" t="s">
        <v>215</v>
      </c>
      <c r="M107" s="4" t="str">
        <f t="shared" si="8"/>
        <v>JA!</v>
      </c>
      <c r="N107" s="4" t="s">
        <v>215</v>
      </c>
      <c r="O107" s="4" t="str">
        <f t="shared" si="9"/>
        <v>JA!</v>
      </c>
    </row>
    <row r="108" spans="1:15" ht="51" hidden="1" x14ac:dyDescent="0.2">
      <c r="A108" s="4">
        <f t="shared" si="11"/>
        <v>108</v>
      </c>
      <c r="B108" s="244" t="s">
        <v>1279</v>
      </c>
      <c r="C108" s="244" t="s">
        <v>1281</v>
      </c>
      <c r="D108" s="244" t="s">
        <v>1286</v>
      </c>
      <c r="E108" s="243" t="s">
        <v>1289</v>
      </c>
      <c r="F108" s="243" t="s">
        <v>1282</v>
      </c>
      <c r="G108" s="247" t="s">
        <v>1292</v>
      </c>
      <c r="I108" s="4" t="str">
        <f t="shared" si="12"/>
        <v>JA!</v>
      </c>
      <c r="J108" s="6" t="s">
        <v>224</v>
      </c>
      <c r="K108" s="4" t="str">
        <f t="shared" si="7"/>
        <v>JA!</v>
      </c>
      <c r="L108" s="244" t="s">
        <v>839</v>
      </c>
      <c r="M108" s="4" t="str">
        <f t="shared" si="8"/>
        <v>JA!</v>
      </c>
      <c r="N108" s="4" t="s">
        <v>839</v>
      </c>
      <c r="O108" s="4" t="str">
        <f t="shared" si="9"/>
        <v>JA!</v>
      </c>
    </row>
    <row r="109" spans="1:15" ht="38.25" hidden="1" x14ac:dyDescent="0.2">
      <c r="A109" s="4">
        <f t="shared" si="11"/>
        <v>109</v>
      </c>
      <c r="B109" s="243" t="s">
        <v>218</v>
      </c>
      <c r="C109" s="243" t="s">
        <v>225</v>
      </c>
      <c r="D109" s="243" t="s">
        <v>391</v>
      </c>
      <c r="E109" s="243" t="s">
        <v>695</v>
      </c>
      <c r="F109" s="243" t="s">
        <v>923</v>
      </c>
      <c r="G109" s="246" t="s">
        <v>1125</v>
      </c>
      <c r="I109" s="4" t="str">
        <f t="shared" si="12"/>
        <v>JA!</v>
      </c>
      <c r="J109" s="4" t="s">
        <v>218</v>
      </c>
      <c r="K109" s="4" t="str">
        <f t="shared" si="7"/>
        <v>Nej</v>
      </c>
      <c r="L109" s="243" t="s">
        <v>218</v>
      </c>
      <c r="M109" s="4" t="str">
        <f t="shared" si="8"/>
        <v>Nej</v>
      </c>
      <c r="N109" s="4" t="s">
        <v>218</v>
      </c>
      <c r="O109" s="4" t="str">
        <f t="shared" si="9"/>
        <v>Nej</v>
      </c>
    </row>
    <row r="110" spans="1:15" ht="63.75" hidden="1" x14ac:dyDescent="0.2">
      <c r="A110" s="4">
        <f t="shared" si="11"/>
        <v>110</v>
      </c>
      <c r="B110" s="243" t="s">
        <v>221</v>
      </c>
      <c r="C110" s="243" t="s">
        <v>226</v>
      </c>
      <c r="D110" s="243" t="s">
        <v>392</v>
      </c>
      <c r="E110" s="243" t="s">
        <v>1266</v>
      </c>
      <c r="F110" s="243" t="s">
        <v>924</v>
      </c>
      <c r="G110" s="246" t="s">
        <v>1126</v>
      </c>
      <c r="I110" s="4" t="str">
        <f t="shared" si="12"/>
        <v>JA!</v>
      </c>
      <c r="J110" s="4" t="s">
        <v>221</v>
      </c>
      <c r="K110" s="4" t="str">
        <f t="shared" si="7"/>
        <v>Nej</v>
      </c>
      <c r="L110" s="243" t="s">
        <v>221</v>
      </c>
      <c r="M110" s="4" t="str">
        <f t="shared" si="8"/>
        <v>Nej</v>
      </c>
      <c r="N110" s="4" t="s">
        <v>221</v>
      </c>
      <c r="O110" s="4" t="str">
        <f t="shared" si="9"/>
        <v>Nej</v>
      </c>
    </row>
    <row r="111" spans="1:15" ht="51" hidden="1" x14ac:dyDescent="0.2">
      <c r="A111" s="4">
        <f t="shared" si="11"/>
        <v>111</v>
      </c>
      <c r="B111" s="244" t="s">
        <v>227</v>
      </c>
      <c r="C111" s="244" t="s">
        <v>228</v>
      </c>
      <c r="D111" s="243" t="s">
        <v>393</v>
      </c>
      <c r="E111" s="243" t="s">
        <v>696</v>
      </c>
      <c r="F111" s="243" t="s">
        <v>1010</v>
      </c>
      <c r="G111" s="246" t="s">
        <v>1127</v>
      </c>
      <c r="I111" s="4" t="str">
        <f t="shared" si="12"/>
        <v>JA!</v>
      </c>
      <c r="J111" s="6" t="s">
        <v>227</v>
      </c>
      <c r="K111" s="4" t="str">
        <f t="shared" si="7"/>
        <v>Nej</v>
      </c>
      <c r="L111" s="244" t="s">
        <v>227</v>
      </c>
      <c r="M111" s="4" t="str">
        <f t="shared" si="8"/>
        <v>Nej</v>
      </c>
      <c r="N111" s="4" t="s">
        <v>227</v>
      </c>
      <c r="O111" s="4" t="str">
        <f t="shared" si="9"/>
        <v>Nej</v>
      </c>
    </row>
    <row r="112" spans="1:15" ht="89.25" hidden="1" x14ac:dyDescent="0.2">
      <c r="A112" s="4">
        <f t="shared" si="11"/>
        <v>112</v>
      </c>
      <c r="B112" s="243" t="s">
        <v>293</v>
      </c>
      <c r="C112" s="243" t="s">
        <v>294</v>
      </c>
      <c r="D112" s="243" t="s">
        <v>394</v>
      </c>
      <c r="E112" s="243" t="s">
        <v>1267</v>
      </c>
      <c r="F112" s="243" t="s">
        <v>925</v>
      </c>
      <c r="G112" s="246" t="s">
        <v>1128</v>
      </c>
      <c r="I112" s="4" t="str">
        <f t="shared" si="12"/>
        <v>JA!</v>
      </c>
      <c r="J112" s="4" t="s">
        <v>293</v>
      </c>
      <c r="K112" s="4" t="str">
        <f t="shared" si="7"/>
        <v>Nej</v>
      </c>
      <c r="L112" s="243" t="s">
        <v>293</v>
      </c>
      <c r="M112" s="4" t="str">
        <f t="shared" si="8"/>
        <v>Nej</v>
      </c>
      <c r="N112" s="4" t="s">
        <v>293</v>
      </c>
      <c r="O112" s="4" t="str">
        <f t="shared" si="9"/>
        <v>Nej</v>
      </c>
    </row>
    <row r="113" spans="1:15" hidden="1" x14ac:dyDescent="0.2">
      <c r="A113" s="4">
        <f t="shared" si="11"/>
        <v>113</v>
      </c>
      <c r="B113" s="243" t="s">
        <v>234</v>
      </c>
      <c r="C113" s="243" t="s">
        <v>264</v>
      </c>
      <c r="D113" s="243" t="s">
        <v>234</v>
      </c>
      <c r="E113" s="243" t="s">
        <v>697</v>
      </c>
      <c r="F113" s="243" t="s">
        <v>926</v>
      </c>
      <c r="G113" s="246" t="s">
        <v>1129</v>
      </c>
      <c r="I113" s="4" t="str">
        <f t="shared" si="12"/>
        <v>JA!</v>
      </c>
      <c r="J113" s="4" t="s">
        <v>234</v>
      </c>
      <c r="K113" s="4" t="str">
        <f t="shared" si="7"/>
        <v>Nej</v>
      </c>
      <c r="L113" s="243" t="s">
        <v>234</v>
      </c>
      <c r="M113" s="4" t="str">
        <f t="shared" si="8"/>
        <v>Nej</v>
      </c>
      <c r="N113" s="4" t="s">
        <v>234</v>
      </c>
      <c r="O113" s="4" t="str">
        <f t="shared" si="9"/>
        <v>Nej</v>
      </c>
    </row>
    <row r="114" spans="1:15" hidden="1" x14ac:dyDescent="0.2">
      <c r="A114" s="4">
        <f t="shared" si="11"/>
        <v>114</v>
      </c>
      <c r="B114" s="243" t="s">
        <v>254</v>
      </c>
      <c r="C114" s="243" t="s">
        <v>265</v>
      </c>
      <c r="D114" s="243" t="s">
        <v>254</v>
      </c>
      <c r="E114" s="243" t="s">
        <v>698</v>
      </c>
      <c r="F114" s="243" t="s">
        <v>254</v>
      </c>
      <c r="G114" s="246" t="s">
        <v>1130</v>
      </c>
      <c r="I114" s="4" t="str">
        <f t="shared" si="12"/>
        <v>JA!</v>
      </c>
      <c r="J114" s="4" t="s">
        <v>254</v>
      </c>
      <c r="K114" s="4" t="str">
        <f t="shared" si="7"/>
        <v>Nej</v>
      </c>
      <c r="L114" s="243" t="s">
        <v>254</v>
      </c>
      <c r="M114" s="4" t="str">
        <f t="shared" si="8"/>
        <v>Nej</v>
      </c>
      <c r="N114" s="4" t="s">
        <v>254</v>
      </c>
      <c r="O114" s="4" t="str">
        <f t="shared" si="9"/>
        <v>Nej</v>
      </c>
    </row>
    <row r="115" spans="1:15" hidden="1" x14ac:dyDescent="0.2">
      <c r="A115" s="4">
        <f t="shared" si="11"/>
        <v>115</v>
      </c>
      <c r="B115" s="243" t="s">
        <v>255</v>
      </c>
      <c r="C115" s="243" t="s">
        <v>249</v>
      </c>
      <c r="D115" s="243" t="s">
        <v>255</v>
      </c>
      <c r="E115" s="243" t="s">
        <v>699</v>
      </c>
      <c r="F115" s="243" t="s">
        <v>927</v>
      </c>
      <c r="G115" s="246" t="s">
        <v>1131</v>
      </c>
      <c r="I115" s="4" t="str">
        <f t="shared" si="12"/>
        <v>JA!</v>
      </c>
      <c r="J115" s="4" t="s">
        <v>255</v>
      </c>
      <c r="K115" s="4" t="str">
        <f t="shared" si="7"/>
        <v>Nej</v>
      </c>
      <c r="L115" s="243" t="s">
        <v>255</v>
      </c>
      <c r="M115" s="4" t="str">
        <f t="shared" si="8"/>
        <v>Nej</v>
      </c>
      <c r="N115" s="4" t="s">
        <v>255</v>
      </c>
      <c r="O115" s="4" t="str">
        <f t="shared" si="9"/>
        <v>Nej</v>
      </c>
    </row>
    <row r="116" spans="1:15" hidden="1" x14ac:dyDescent="0.2">
      <c r="A116" s="4">
        <f t="shared" si="11"/>
        <v>116</v>
      </c>
      <c r="B116" s="243" t="s">
        <v>256</v>
      </c>
      <c r="C116" s="243" t="s">
        <v>250</v>
      </c>
      <c r="D116" s="243" t="s">
        <v>395</v>
      </c>
      <c r="E116" s="243" t="s">
        <v>700</v>
      </c>
      <c r="F116" s="243" t="s">
        <v>256</v>
      </c>
      <c r="G116" s="246" t="s">
        <v>1132</v>
      </c>
      <c r="I116" s="4" t="str">
        <f t="shared" si="12"/>
        <v>JA!</v>
      </c>
      <c r="J116" s="4" t="s">
        <v>256</v>
      </c>
      <c r="K116" s="4" t="str">
        <f t="shared" si="7"/>
        <v>Nej</v>
      </c>
      <c r="L116" s="243" t="s">
        <v>256</v>
      </c>
      <c r="M116" s="4" t="str">
        <f t="shared" si="8"/>
        <v>Nej</v>
      </c>
      <c r="N116" s="4" t="s">
        <v>256</v>
      </c>
      <c r="O116" s="4" t="str">
        <f t="shared" si="9"/>
        <v>Nej</v>
      </c>
    </row>
    <row r="117" spans="1:15" hidden="1" x14ac:dyDescent="0.2">
      <c r="A117" s="4">
        <f t="shared" si="11"/>
        <v>117</v>
      </c>
      <c r="B117" s="243" t="s">
        <v>257</v>
      </c>
      <c r="C117" s="243" t="s">
        <v>251</v>
      </c>
      <c r="D117" s="243" t="s">
        <v>251</v>
      </c>
      <c r="E117" s="243" t="s">
        <v>701</v>
      </c>
      <c r="F117" s="243" t="s">
        <v>251</v>
      </c>
      <c r="G117" s="246" t="s">
        <v>1133</v>
      </c>
      <c r="I117" s="4" t="str">
        <f t="shared" si="12"/>
        <v>JA!</v>
      </c>
      <c r="J117" s="4" t="s">
        <v>257</v>
      </c>
      <c r="K117" s="4" t="str">
        <f t="shared" si="7"/>
        <v>Nej</v>
      </c>
      <c r="L117" s="243" t="s">
        <v>257</v>
      </c>
      <c r="M117" s="4" t="str">
        <f t="shared" si="8"/>
        <v>Nej</v>
      </c>
      <c r="N117" s="4" t="s">
        <v>257</v>
      </c>
      <c r="O117" s="4" t="str">
        <f t="shared" si="9"/>
        <v>Nej</v>
      </c>
    </row>
    <row r="118" spans="1:15" hidden="1" x14ac:dyDescent="0.2">
      <c r="A118" s="4">
        <f t="shared" si="11"/>
        <v>118</v>
      </c>
      <c r="B118" s="243" t="s">
        <v>258</v>
      </c>
      <c r="C118" s="243" t="s">
        <v>252</v>
      </c>
      <c r="D118" s="243" t="s">
        <v>396</v>
      </c>
      <c r="E118" s="243" t="s">
        <v>702</v>
      </c>
      <c r="F118" s="243" t="s">
        <v>258</v>
      </c>
      <c r="G118" s="246" t="s">
        <v>1134</v>
      </c>
      <c r="I118" s="4" t="str">
        <f t="shared" si="12"/>
        <v>JA!</v>
      </c>
      <c r="J118" s="4" t="s">
        <v>258</v>
      </c>
      <c r="K118" s="4" t="str">
        <f t="shared" si="7"/>
        <v>Nej</v>
      </c>
      <c r="L118" s="243" t="s">
        <v>258</v>
      </c>
      <c r="M118" s="4" t="str">
        <f t="shared" si="8"/>
        <v>Nej</v>
      </c>
      <c r="N118" s="4" t="s">
        <v>258</v>
      </c>
      <c r="O118" s="4" t="str">
        <f t="shared" si="9"/>
        <v>Nej</v>
      </c>
    </row>
    <row r="119" spans="1:15" hidden="1" x14ac:dyDescent="0.2">
      <c r="A119" s="4">
        <f t="shared" si="11"/>
        <v>119</v>
      </c>
      <c r="B119" s="243" t="s">
        <v>253</v>
      </c>
      <c r="C119" s="243" t="s">
        <v>261</v>
      </c>
      <c r="D119" s="243" t="s">
        <v>397</v>
      </c>
      <c r="E119" s="243" t="s">
        <v>703</v>
      </c>
      <c r="F119" s="243" t="s">
        <v>253</v>
      </c>
      <c r="G119" s="246" t="s">
        <v>1135</v>
      </c>
      <c r="I119" s="4" t="str">
        <f t="shared" si="12"/>
        <v>JA!</v>
      </c>
      <c r="J119" s="4" t="s">
        <v>253</v>
      </c>
      <c r="K119" s="4" t="str">
        <f t="shared" si="7"/>
        <v>Nej</v>
      </c>
      <c r="L119" s="243" t="s">
        <v>253</v>
      </c>
      <c r="M119" s="4" t="str">
        <f t="shared" si="8"/>
        <v>Nej</v>
      </c>
      <c r="N119" s="4" t="s">
        <v>253</v>
      </c>
      <c r="O119" s="4" t="str">
        <f t="shared" si="9"/>
        <v>Nej</v>
      </c>
    </row>
    <row r="120" spans="1:15" hidden="1" x14ac:dyDescent="0.2">
      <c r="A120" s="4">
        <f t="shared" si="11"/>
        <v>120</v>
      </c>
      <c r="B120" s="243" t="s">
        <v>263</v>
      </c>
      <c r="C120" s="243" t="s">
        <v>262</v>
      </c>
      <c r="D120" s="243" t="s">
        <v>398</v>
      </c>
      <c r="E120" s="243" t="s">
        <v>704</v>
      </c>
      <c r="F120" s="243" t="s">
        <v>928</v>
      </c>
      <c r="G120" s="246" t="s">
        <v>1136</v>
      </c>
      <c r="I120" s="4" t="str">
        <f t="shared" si="12"/>
        <v>JA!</v>
      </c>
      <c r="J120" s="4" t="s">
        <v>263</v>
      </c>
      <c r="K120" s="4" t="str">
        <f t="shared" si="7"/>
        <v>Nej</v>
      </c>
      <c r="L120" s="243" t="s">
        <v>263</v>
      </c>
      <c r="M120" s="4" t="str">
        <f t="shared" si="8"/>
        <v>Nej</v>
      </c>
      <c r="N120" s="4" t="s">
        <v>263</v>
      </c>
      <c r="O120" s="4" t="str">
        <f t="shared" si="9"/>
        <v>Nej</v>
      </c>
    </row>
    <row r="121" spans="1:15" hidden="1" x14ac:dyDescent="0.2">
      <c r="A121" s="4">
        <f t="shared" si="11"/>
        <v>121</v>
      </c>
      <c r="B121" s="243" t="s">
        <v>230</v>
      </c>
      <c r="C121" s="243" t="s">
        <v>259</v>
      </c>
      <c r="D121" s="243" t="s">
        <v>399</v>
      </c>
      <c r="E121" s="243" t="s">
        <v>705</v>
      </c>
      <c r="F121" s="243" t="s">
        <v>929</v>
      </c>
      <c r="G121" s="246" t="s">
        <v>1137</v>
      </c>
      <c r="I121" s="4" t="str">
        <f t="shared" si="12"/>
        <v>JA!</v>
      </c>
      <c r="J121" s="4" t="s">
        <v>230</v>
      </c>
      <c r="K121" s="4" t="str">
        <f t="shared" si="7"/>
        <v>Nej</v>
      </c>
      <c r="L121" s="243" t="s">
        <v>230</v>
      </c>
      <c r="M121" s="4" t="str">
        <f t="shared" si="8"/>
        <v>Nej</v>
      </c>
      <c r="N121" s="4" t="s">
        <v>230</v>
      </c>
      <c r="O121" s="4" t="str">
        <f t="shared" si="9"/>
        <v>Nej</v>
      </c>
    </row>
    <row r="122" spans="1:15" hidden="1" x14ac:dyDescent="0.2">
      <c r="A122" s="4">
        <f t="shared" si="11"/>
        <v>122</v>
      </c>
      <c r="B122" s="243" t="s">
        <v>231</v>
      </c>
      <c r="C122" s="243" t="s">
        <v>231</v>
      </c>
      <c r="D122" s="243" t="s">
        <v>400</v>
      </c>
      <c r="E122" s="243" t="s">
        <v>706</v>
      </c>
      <c r="F122" s="243" t="s">
        <v>930</v>
      </c>
      <c r="G122" s="246" t="s">
        <v>1138</v>
      </c>
      <c r="I122" s="4" t="str">
        <f t="shared" si="12"/>
        <v>JA!</v>
      </c>
      <c r="J122" s="4" t="s">
        <v>231</v>
      </c>
      <c r="K122" s="4" t="str">
        <f t="shared" si="7"/>
        <v>Nej</v>
      </c>
      <c r="L122" s="243" t="s">
        <v>231</v>
      </c>
      <c r="M122" s="4" t="str">
        <f t="shared" si="8"/>
        <v>Nej</v>
      </c>
      <c r="N122" s="4" t="s">
        <v>231</v>
      </c>
      <c r="O122" s="4" t="str">
        <f t="shared" si="9"/>
        <v>Nej</v>
      </c>
    </row>
    <row r="123" spans="1:15" ht="25.5" hidden="1" x14ac:dyDescent="0.2">
      <c r="A123" s="4">
        <f t="shared" si="11"/>
        <v>123</v>
      </c>
      <c r="B123" s="243" t="s">
        <v>233</v>
      </c>
      <c r="C123" s="243" t="s">
        <v>260</v>
      </c>
      <c r="D123" s="243" t="s">
        <v>401</v>
      </c>
      <c r="E123" s="243" t="s">
        <v>707</v>
      </c>
      <c r="F123" s="243" t="s">
        <v>931</v>
      </c>
      <c r="G123" s="246" t="s">
        <v>1139</v>
      </c>
      <c r="I123" s="4" t="str">
        <f t="shared" si="12"/>
        <v>JA!</v>
      </c>
      <c r="J123" s="4" t="s">
        <v>233</v>
      </c>
      <c r="K123" s="4" t="str">
        <f t="shared" si="7"/>
        <v>Nej</v>
      </c>
      <c r="L123" s="243" t="s">
        <v>233</v>
      </c>
      <c r="M123" s="4" t="str">
        <f t="shared" si="8"/>
        <v>Nej</v>
      </c>
      <c r="N123" s="4" t="s">
        <v>233</v>
      </c>
      <c r="O123" s="4" t="str">
        <f t="shared" si="9"/>
        <v>Nej</v>
      </c>
    </row>
    <row r="124" spans="1:15" hidden="1" x14ac:dyDescent="0.2">
      <c r="A124" s="4">
        <f t="shared" si="11"/>
        <v>124</v>
      </c>
      <c r="B124" s="243" t="s">
        <v>272</v>
      </c>
      <c r="C124" s="243" t="s">
        <v>273</v>
      </c>
      <c r="D124" s="243" t="s">
        <v>402</v>
      </c>
      <c r="E124" s="243" t="s">
        <v>708</v>
      </c>
      <c r="F124" s="243" t="s">
        <v>932</v>
      </c>
      <c r="G124" s="246" t="s">
        <v>1140</v>
      </c>
      <c r="I124" s="4" t="str">
        <f t="shared" si="12"/>
        <v>JA!</v>
      </c>
      <c r="J124" s="4" t="s">
        <v>272</v>
      </c>
      <c r="K124" s="4" t="str">
        <f t="shared" si="7"/>
        <v>Nej</v>
      </c>
      <c r="L124" s="243" t="s">
        <v>272</v>
      </c>
      <c r="M124" s="4" t="str">
        <f t="shared" si="8"/>
        <v>Nej</v>
      </c>
      <c r="N124" s="4" t="s">
        <v>272</v>
      </c>
      <c r="O124" s="4" t="str">
        <f t="shared" si="9"/>
        <v>Nej</v>
      </c>
    </row>
    <row r="125" spans="1:15" hidden="1" x14ac:dyDescent="0.2">
      <c r="A125" s="4">
        <f t="shared" si="11"/>
        <v>125</v>
      </c>
      <c r="B125" s="243" t="s">
        <v>274</v>
      </c>
      <c r="C125" s="243" t="s">
        <v>274</v>
      </c>
      <c r="D125" s="243" t="s">
        <v>274</v>
      </c>
      <c r="E125" s="243" t="s">
        <v>709</v>
      </c>
      <c r="F125" s="243" t="s">
        <v>274</v>
      </c>
      <c r="G125" s="246" t="s">
        <v>274</v>
      </c>
      <c r="I125" s="4" t="str">
        <f t="shared" si="12"/>
        <v>JA!</v>
      </c>
      <c r="J125" s="4" t="s">
        <v>274</v>
      </c>
      <c r="K125" s="4" t="str">
        <f t="shared" si="7"/>
        <v>Nej</v>
      </c>
      <c r="L125" s="243" t="s">
        <v>274</v>
      </c>
      <c r="M125" s="4" t="str">
        <f t="shared" si="8"/>
        <v>Nej</v>
      </c>
      <c r="N125" s="4" t="s">
        <v>274</v>
      </c>
      <c r="O125" s="4" t="str">
        <f t="shared" si="9"/>
        <v>Nej</v>
      </c>
    </row>
    <row r="126" spans="1:15" hidden="1" x14ac:dyDescent="0.2">
      <c r="A126" s="4">
        <f t="shared" si="11"/>
        <v>126</v>
      </c>
      <c r="B126" s="243" t="s">
        <v>275</v>
      </c>
      <c r="C126" s="243" t="s">
        <v>275</v>
      </c>
      <c r="D126" s="243" t="s">
        <v>403</v>
      </c>
      <c r="E126" s="243" t="s">
        <v>710</v>
      </c>
      <c r="F126" s="243" t="s">
        <v>403</v>
      </c>
      <c r="G126" s="246" t="s">
        <v>1141</v>
      </c>
      <c r="I126" s="4" t="str">
        <f t="shared" si="12"/>
        <v>JA!</v>
      </c>
      <c r="J126" s="4" t="s">
        <v>275</v>
      </c>
      <c r="K126" s="4" t="str">
        <f t="shared" si="7"/>
        <v>Nej</v>
      </c>
      <c r="L126" s="243" t="s">
        <v>275</v>
      </c>
      <c r="M126" s="4" t="str">
        <f t="shared" si="8"/>
        <v>Nej</v>
      </c>
      <c r="N126" s="4" t="s">
        <v>275</v>
      </c>
      <c r="O126" s="4" t="str">
        <f t="shared" si="9"/>
        <v>Nej</v>
      </c>
    </row>
    <row r="127" spans="1:15" hidden="1" x14ac:dyDescent="0.2">
      <c r="A127" s="4">
        <f t="shared" si="11"/>
        <v>127</v>
      </c>
      <c r="B127" s="243" t="s">
        <v>276</v>
      </c>
      <c r="C127" s="243" t="s">
        <v>276</v>
      </c>
      <c r="D127" s="243" t="s">
        <v>276</v>
      </c>
      <c r="E127" s="243" t="s">
        <v>711</v>
      </c>
      <c r="F127" s="243" t="s">
        <v>933</v>
      </c>
      <c r="G127" s="246" t="s">
        <v>1142</v>
      </c>
      <c r="I127" s="4" t="str">
        <f t="shared" si="12"/>
        <v>JA!</v>
      </c>
      <c r="J127" s="4" t="s">
        <v>276</v>
      </c>
      <c r="K127" s="4" t="str">
        <f t="shared" si="7"/>
        <v>Nej</v>
      </c>
      <c r="L127" s="243" t="s">
        <v>276</v>
      </c>
      <c r="M127" s="4" t="str">
        <f t="shared" si="8"/>
        <v>Nej</v>
      </c>
      <c r="N127" s="4" t="s">
        <v>276</v>
      </c>
      <c r="O127" s="4" t="str">
        <f t="shared" si="9"/>
        <v>Nej</v>
      </c>
    </row>
    <row r="128" spans="1:15" hidden="1" x14ac:dyDescent="0.2">
      <c r="A128" s="4">
        <f t="shared" si="11"/>
        <v>128</v>
      </c>
      <c r="B128" s="243" t="s">
        <v>277</v>
      </c>
      <c r="C128" s="243" t="s">
        <v>278</v>
      </c>
      <c r="D128" s="243" t="s">
        <v>404</v>
      </c>
      <c r="E128" s="243" t="s">
        <v>712</v>
      </c>
      <c r="F128" s="243" t="s">
        <v>277</v>
      </c>
      <c r="G128" s="246" t="s">
        <v>1143</v>
      </c>
      <c r="I128" s="4" t="str">
        <f t="shared" si="12"/>
        <v>JA!</v>
      </c>
      <c r="J128" s="4" t="s">
        <v>277</v>
      </c>
      <c r="K128" s="4" t="str">
        <f t="shared" si="7"/>
        <v>Nej</v>
      </c>
      <c r="L128" s="243" t="s">
        <v>277</v>
      </c>
      <c r="M128" s="4" t="str">
        <f t="shared" si="8"/>
        <v>Nej</v>
      </c>
      <c r="N128" s="4" t="s">
        <v>277</v>
      </c>
      <c r="O128" s="4" t="str">
        <f t="shared" si="9"/>
        <v>Nej</v>
      </c>
    </row>
    <row r="129" spans="1:15" hidden="1" x14ac:dyDescent="0.2">
      <c r="A129" s="4">
        <f t="shared" si="11"/>
        <v>129</v>
      </c>
      <c r="B129" s="243" t="s">
        <v>263</v>
      </c>
      <c r="C129" s="243" t="s">
        <v>262</v>
      </c>
      <c r="D129" s="243" t="s">
        <v>398</v>
      </c>
      <c r="E129" s="243" t="s">
        <v>704</v>
      </c>
      <c r="F129" s="243" t="s">
        <v>928</v>
      </c>
      <c r="G129" s="246" t="s">
        <v>1136</v>
      </c>
      <c r="I129" s="4" t="str">
        <f t="shared" si="12"/>
        <v>JA!</v>
      </c>
      <c r="J129" s="4" t="s">
        <v>263</v>
      </c>
      <c r="K129" s="4" t="str">
        <f t="shared" si="7"/>
        <v>Nej</v>
      </c>
      <c r="L129" s="243" t="s">
        <v>263</v>
      </c>
      <c r="M129" s="4" t="str">
        <f t="shared" si="8"/>
        <v>Nej</v>
      </c>
      <c r="N129" s="4" t="s">
        <v>263</v>
      </c>
      <c r="O129" s="4" t="str">
        <f t="shared" si="9"/>
        <v>Nej</v>
      </c>
    </row>
    <row r="130" spans="1:15" hidden="1" x14ac:dyDescent="0.2">
      <c r="A130" s="4">
        <f t="shared" si="11"/>
        <v>130</v>
      </c>
      <c r="B130" s="243" t="s">
        <v>236</v>
      </c>
      <c r="C130" s="243" t="s">
        <v>236</v>
      </c>
      <c r="D130" s="243" t="s">
        <v>236</v>
      </c>
      <c r="E130" s="243" t="s">
        <v>236</v>
      </c>
      <c r="F130" s="243" t="s">
        <v>236</v>
      </c>
      <c r="G130" s="246" t="s">
        <v>236</v>
      </c>
      <c r="I130" s="4" t="str">
        <f t="shared" si="12"/>
        <v>JA!</v>
      </c>
      <c r="J130" s="4" t="s">
        <v>236</v>
      </c>
      <c r="K130" s="4" t="str">
        <f t="shared" si="7"/>
        <v>Nej</v>
      </c>
      <c r="L130" s="243" t="s">
        <v>236</v>
      </c>
      <c r="M130" s="4" t="str">
        <f t="shared" si="8"/>
        <v>Nej</v>
      </c>
      <c r="N130" s="4" t="s">
        <v>236</v>
      </c>
      <c r="O130" s="4" t="str">
        <f t="shared" si="9"/>
        <v>Nej</v>
      </c>
    </row>
    <row r="131" spans="1:15" hidden="1" x14ac:dyDescent="0.2">
      <c r="A131" s="4">
        <f t="shared" si="11"/>
        <v>131</v>
      </c>
      <c r="B131" s="243" t="s">
        <v>237</v>
      </c>
      <c r="C131" s="243" t="s">
        <v>291</v>
      </c>
      <c r="D131" s="243" t="s">
        <v>237</v>
      </c>
      <c r="E131" s="243" t="s">
        <v>713</v>
      </c>
      <c r="F131" s="243" t="s">
        <v>237</v>
      </c>
      <c r="G131" s="246" t="s">
        <v>1144</v>
      </c>
      <c r="I131" s="4" t="str">
        <f t="shared" si="12"/>
        <v>JA!</v>
      </c>
      <c r="J131" s="4" t="s">
        <v>237</v>
      </c>
      <c r="K131" s="4" t="str">
        <f t="shared" ref="K131:K194" si="13">+IF(B131=J131,"Nej","JA!")</f>
        <v>Nej</v>
      </c>
      <c r="L131" s="243" t="s">
        <v>237</v>
      </c>
      <c r="M131" s="4" t="str">
        <f t="shared" ref="M131:M194" si="14">+IF(B131=L131,"Nej","JA!")</f>
        <v>Nej</v>
      </c>
      <c r="N131" s="4" t="s">
        <v>237</v>
      </c>
      <c r="O131" s="4" t="str">
        <f t="shared" ref="O131:O194" si="15">+IF(B131=N131,"Nej","JA!")</f>
        <v>Nej</v>
      </c>
    </row>
    <row r="132" spans="1:15" hidden="1" x14ac:dyDescent="0.2">
      <c r="A132" s="4">
        <f t="shared" si="11"/>
        <v>132</v>
      </c>
      <c r="B132" s="243" t="s">
        <v>238</v>
      </c>
      <c r="C132" s="243" t="s">
        <v>241</v>
      </c>
      <c r="D132" s="243" t="s">
        <v>405</v>
      </c>
      <c r="E132" s="243" t="s">
        <v>714</v>
      </c>
      <c r="F132" s="243" t="s">
        <v>238</v>
      </c>
      <c r="G132" s="246" t="s">
        <v>1145</v>
      </c>
      <c r="I132" s="4" t="str">
        <f t="shared" si="12"/>
        <v>JA!</v>
      </c>
      <c r="J132" s="4" t="s">
        <v>238</v>
      </c>
      <c r="K132" s="4" t="str">
        <f t="shared" si="13"/>
        <v>Nej</v>
      </c>
      <c r="L132" s="243" t="s">
        <v>238</v>
      </c>
      <c r="M132" s="4" t="str">
        <f t="shared" si="14"/>
        <v>Nej</v>
      </c>
      <c r="N132" s="4" t="s">
        <v>238</v>
      </c>
      <c r="O132" s="4" t="str">
        <f t="shared" si="15"/>
        <v>Nej</v>
      </c>
    </row>
    <row r="133" spans="1:15" hidden="1" x14ac:dyDescent="0.2">
      <c r="A133" s="4">
        <f t="shared" si="11"/>
        <v>133</v>
      </c>
      <c r="B133" s="243" t="s">
        <v>239</v>
      </c>
      <c r="C133" s="243" t="s">
        <v>239</v>
      </c>
      <c r="D133" s="243" t="s">
        <v>239</v>
      </c>
      <c r="E133" s="243" t="s">
        <v>239</v>
      </c>
      <c r="F133" s="243" t="s">
        <v>239</v>
      </c>
      <c r="G133" s="246" t="s">
        <v>239</v>
      </c>
      <c r="I133" s="4" t="str">
        <f t="shared" si="12"/>
        <v>JA!</v>
      </c>
      <c r="J133" s="4" t="s">
        <v>239</v>
      </c>
      <c r="K133" s="4" t="str">
        <f t="shared" si="13"/>
        <v>Nej</v>
      </c>
      <c r="L133" s="243" t="s">
        <v>239</v>
      </c>
      <c r="M133" s="4" t="str">
        <f t="shared" si="14"/>
        <v>Nej</v>
      </c>
      <c r="N133" s="4" t="s">
        <v>239</v>
      </c>
      <c r="O133" s="4" t="str">
        <f t="shared" si="15"/>
        <v>Nej</v>
      </c>
    </row>
    <row r="134" spans="1:15" hidden="1" x14ac:dyDescent="0.2">
      <c r="A134" s="4">
        <f t="shared" si="11"/>
        <v>134</v>
      </c>
      <c r="B134" s="243" t="s">
        <v>240</v>
      </c>
      <c r="C134" s="243" t="s">
        <v>240</v>
      </c>
      <c r="D134" s="243" t="s">
        <v>240</v>
      </c>
      <c r="E134" s="243" t="s">
        <v>240</v>
      </c>
      <c r="F134" s="243" t="s">
        <v>240</v>
      </c>
      <c r="G134" s="246" t="s">
        <v>240</v>
      </c>
      <c r="I134" s="4" t="str">
        <f t="shared" si="12"/>
        <v>JA!</v>
      </c>
      <c r="J134" s="4" t="s">
        <v>240</v>
      </c>
      <c r="K134" s="4" t="str">
        <f t="shared" si="13"/>
        <v>Nej</v>
      </c>
      <c r="L134" s="243" t="s">
        <v>240</v>
      </c>
      <c r="M134" s="4" t="str">
        <f t="shared" si="14"/>
        <v>Nej</v>
      </c>
      <c r="N134" s="4" t="s">
        <v>240</v>
      </c>
      <c r="O134" s="4" t="str">
        <f t="shared" si="15"/>
        <v>Nej</v>
      </c>
    </row>
    <row r="135" spans="1:15" ht="63.75" hidden="1" x14ac:dyDescent="0.2">
      <c r="A135" s="4">
        <f t="shared" si="11"/>
        <v>135</v>
      </c>
      <c r="B135" s="243" t="s">
        <v>243</v>
      </c>
      <c r="C135" s="243" t="s">
        <v>248</v>
      </c>
      <c r="D135" s="243" t="s">
        <v>406</v>
      </c>
      <c r="E135" s="243" t="s">
        <v>715</v>
      </c>
      <c r="F135" s="243" t="s">
        <v>934</v>
      </c>
      <c r="G135" s="246" t="s">
        <v>1146</v>
      </c>
      <c r="I135" s="4" t="str">
        <f t="shared" si="12"/>
        <v>JA!</v>
      </c>
      <c r="J135" s="4" t="s">
        <v>243</v>
      </c>
      <c r="K135" s="4" t="str">
        <f t="shared" si="13"/>
        <v>Nej</v>
      </c>
      <c r="L135" s="243" t="s">
        <v>243</v>
      </c>
      <c r="M135" s="4" t="str">
        <f t="shared" si="14"/>
        <v>Nej</v>
      </c>
      <c r="N135" s="4" t="s">
        <v>243</v>
      </c>
      <c r="O135" s="4" t="str">
        <f t="shared" si="15"/>
        <v>Nej</v>
      </c>
    </row>
    <row r="136" spans="1:15" ht="63.75" hidden="1" x14ac:dyDescent="0.2">
      <c r="A136" s="4">
        <f t="shared" si="11"/>
        <v>136</v>
      </c>
      <c r="B136" s="243" t="s">
        <v>244</v>
      </c>
      <c r="C136" s="243" t="s">
        <v>247</v>
      </c>
      <c r="D136" s="243" t="s">
        <v>407</v>
      </c>
      <c r="E136" s="243" t="s">
        <v>716</v>
      </c>
      <c r="F136" s="243" t="s">
        <v>935</v>
      </c>
      <c r="G136" s="246" t="s">
        <v>1147</v>
      </c>
      <c r="I136" s="4" t="str">
        <f t="shared" si="12"/>
        <v>JA!</v>
      </c>
      <c r="J136" s="4" t="s">
        <v>244</v>
      </c>
      <c r="K136" s="4" t="str">
        <f t="shared" si="13"/>
        <v>Nej</v>
      </c>
      <c r="L136" s="243" t="s">
        <v>244</v>
      </c>
      <c r="M136" s="4" t="str">
        <f t="shared" si="14"/>
        <v>Nej</v>
      </c>
      <c r="N136" s="4" t="s">
        <v>244</v>
      </c>
      <c r="O136" s="4" t="str">
        <f t="shared" si="15"/>
        <v>Nej</v>
      </c>
    </row>
    <row r="137" spans="1:15" hidden="1" x14ac:dyDescent="0.2">
      <c r="A137" s="4">
        <f t="shared" si="11"/>
        <v>137</v>
      </c>
      <c r="B137" s="241">
        <v>1</v>
      </c>
      <c r="C137" s="241">
        <v>1</v>
      </c>
      <c r="D137" s="241">
        <v>1</v>
      </c>
      <c r="E137" s="241">
        <v>1</v>
      </c>
      <c r="F137" s="241" t="s">
        <v>1011</v>
      </c>
      <c r="G137" s="259" t="s">
        <v>1011</v>
      </c>
      <c r="I137" s="4" t="str">
        <f t="shared" si="12"/>
        <v>JA!</v>
      </c>
      <c r="J137" s="39">
        <v>1</v>
      </c>
      <c r="K137" s="4" t="str">
        <f t="shared" si="13"/>
        <v>Nej</v>
      </c>
      <c r="L137" s="241">
        <v>1</v>
      </c>
      <c r="M137" s="4" t="str">
        <f t="shared" si="14"/>
        <v>Nej</v>
      </c>
      <c r="N137" s="4">
        <v>1</v>
      </c>
      <c r="O137" s="4" t="str">
        <f t="shared" si="15"/>
        <v>Nej</v>
      </c>
    </row>
    <row r="138" spans="1:15" hidden="1" x14ac:dyDescent="0.2">
      <c r="A138" s="4">
        <f t="shared" si="11"/>
        <v>138</v>
      </c>
      <c r="B138" s="241">
        <v>2</v>
      </c>
      <c r="C138" s="241">
        <v>2</v>
      </c>
      <c r="D138" s="241">
        <v>2</v>
      </c>
      <c r="E138" s="241">
        <v>2</v>
      </c>
      <c r="F138" s="241" t="s">
        <v>1012</v>
      </c>
      <c r="G138" s="259" t="s">
        <v>1012</v>
      </c>
      <c r="I138" s="4" t="str">
        <f t="shared" si="12"/>
        <v>JA!</v>
      </c>
      <c r="J138" s="39">
        <v>2</v>
      </c>
      <c r="K138" s="4" t="str">
        <f t="shared" si="13"/>
        <v>Nej</v>
      </c>
      <c r="L138" s="241">
        <v>2</v>
      </c>
      <c r="M138" s="4" t="str">
        <f t="shared" si="14"/>
        <v>Nej</v>
      </c>
      <c r="N138" s="4">
        <v>2</v>
      </c>
      <c r="O138" s="4" t="str">
        <f t="shared" si="15"/>
        <v>Nej</v>
      </c>
    </row>
    <row r="139" spans="1:15" hidden="1" x14ac:dyDescent="0.2">
      <c r="A139" s="4">
        <f t="shared" si="11"/>
        <v>139</v>
      </c>
      <c r="B139" s="241">
        <v>3</v>
      </c>
      <c r="C139" s="241">
        <v>3</v>
      </c>
      <c r="D139" s="241">
        <v>3</v>
      </c>
      <c r="E139" s="241">
        <v>3</v>
      </c>
      <c r="F139" s="241" t="s">
        <v>1013</v>
      </c>
      <c r="G139" s="259" t="s">
        <v>1013</v>
      </c>
      <c r="I139" s="4" t="str">
        <f t="shared" si="12"/>
        <v>JA!</v>
      </c>
      <c r="J139" s="39">
        <v>3</v>
      </c>
      <c r="K139" s="4" t="str">
        <f t="shared" si="13"/>
        <v>Nej</v>
      </c>
      <c r="L139" s="241">
        <v>3</v>
      </c>
      <c r="M139" s="4" t="str">
        <f t="shared" si="14"/>
        <v>Nej</v>
      </c>
      <c r="N139" s="4">
        <v>3</v>
      </c>
      <c r="O139" s="4" t="str">
        <f t="shared" si="15"/>
        <v>Nej</v>
      </c>
    </row>
    <row r="140" spans="1:15" hidden="1" x14ac:dyDescent="0.2">
      <c r="A140" s="4">
        <f t="shared" si="11"/>
        <v>140</v>
      </c>
      <c r="B140" s="241">
        <v>4</v>
      </c>
      <c r="C140" s="241">
        <v>4</v>
      </c>
      <c r="D140" s="241">
        <v>4</v>
      </c>
      <c r="E140" s="241">
        <v>4</v>
      </c>
      <c r="F140" s="241" t="s">
        <v>1014</v>
      </c>
      <c r="G140" s="259" t="s">
        <v>1014</v>
      </c>
      <c r="I140" s="4" t="str">
        <f t="shared" si="12"/>
        <v>JA!</v>
      </c>
      <c r="J140" s="39">
        <v>4</v>
      </c>
      <c r="K140" s="4" t="str">
        <f t="shared" si="13"/>
        <v>Nej</v>
      </c>
      <c r="L140" s="241">
        <v>4</v>
      </c>
      <c r="M140" s="4" t="str">
        <f t="shared" si="14"/>
        <v>Nej</v>
      </c>
      <c r="N140" s="4">
        <v>4</v>
      </c>
      <c r="O140" s="4" t="str">
        <f t="shared" si="15"/>
        <v>Nej</v>
      </c>
    </row>
    <row r="141" spans="1:15" hidden="1" x14ac:dyDescent="0.2">
      <c r="A141" s="4">
        <f t="shared" si="11"/>
        <v>141</v>
      </c>
      <c r="B141" s="241" t="s">
        <v>288</v>
      </c>
      <c r="C141" s="241">
        <v>5</v>
      </c>
      <c r="D141" s="241" t="s">
        <v>408</v>
      </c>
      <c r="E141" s="241" t="s">
        <v>1268</v>
      </c>
      <c r="F141" s="241" t="s">
        <v>408</v>
      </c>
      <c r="G141" s="259" t="s">
        <v>1148</v>
      </c>
      <c r="I141" s="4" t="str">
        <f t="shared" si="12"/>
        <v>JA!</v>
      </c>
      <c r="J141" s="39" t="s">
        <v>288</v>
      </c>
      <c r="K141" s="4" t="str">
        <f t="shared" si="13"/>
        <v>Nej</v>
      </c>
      <c r="L141" s="241" t="s">
        <v>288</v>
      </c>
      <c r="M141" s="4" t="str">
        <f t="shared" si="14"/>
        <v>Nej</v>
      </c>
      <c r="N141" s="4" t="s">
        <v>288</v>
      </c>
      <c r="O141" s="4" t="str">
        <f t="shared" si="15"/>
        <v>Nej</v>
      </c>
    </row>
    <row r="142" spans="1:15" hidden="1" x14ac:dyDescent="0.2">
      <c r="A142" s="4">
        <f t="shared" si="11"/>
        <v>142</v>
      </c>
      <c r="B142" s="241" t="s">
        <v>289</v>
      </c>
      <c r="C142" s="241" t="s">
        <v>245</v>
      </c>
      <c r="D142" s="241" t="s">
        <v>289</v>
      </c>
      <c r="E142" s="241" t="s">
        <v>1269</v>
      </c>
      <c r="F142" s="241" t="s">
        <v>289</v>
      </c>
      <c r="G142" s="259" t="s">
        <v>289</v>
      </c>
      <c r="I142" s="4" t="str">
        <f t="shared" si="12"/>
        <v>JA!</v>
      </c>
      <c r="J142" s="39" t="s">
        <v>289</v>
      </c>
      <c r="K142" s="4" t="str">
        <f t="shared" si="13"/>
        <v>Nej</v>
      </c>
      <c r="L142" s="241" t="s">
        <v>289</v>
      </c>
      <c r="M142" s="4" t="str">
        <f t="shared" si="14"/>
        <v>Nej</v>
      </c>
      <c r="N142" s="4" t="s">
        <v>289</v>
      </c>
      <c r="O142" s="4" t="str">
        <f t="shared" si="15"/>
        <v>Nej</v>
      </c>
    </row>
    <row r="143" spans="1:15" hidden="1" x14ac:dyDescent="0.2">
      <c r="A143" s="4">
        <f t="shared" si="11"/>
        <v>143</v>
      </c>
      <c r="B143" s="241" t="s">
        <v>290</v>
      </c>
      <c r="C143" s="241" t="s">
        <v>246</v>
      </c>
      <c r="D143" s="241" t="s">
        <v>290</v>
      </c>
      <c r="E143" s="241" t="s">
        <v>1270</v>
      </c>
      <c r="F143" s="241" t="s">
        <v>290</v>
      </c>
      <c r="G143" s="259" t="s">
        <v>290</v>
      </c>
      <c r="I143" s="4" t="str">
        <f t="shared" si="12"/>
        <v>JA!</v>
      </c>
      <c r="J143" s="39" t="s">
        <v>290</v>
      </c>
      <c r="K143" s="4" t="str">
        <f t="shared" si="13"/>
        <v>Nej</v>
      </c>
      <c r="L143" s="241" t="s">
        <v>290</v>
      </c>
      <c r="M143" s="4" t="str">
        <f t="shared" si="14"/>
        <v>Nej</v>
      </c>
      <c r="N143" s="4" t="s">
        <v>290</v>
      </c>
      <c r="O143" s="4" t="str">
        <f t="shared" si="15"/>
        <v>Nej</v>
      </c>
    </row>
    <row r="144" spans="1:15" ht="25.5" hidden="1" x14ac:dyDescent="0.2">
      <c r="A144" s="4">
        <f t="shared" si="11"/>
        <v>144</v>
      </c>
      <c r="B144" s="241" t="s">
        <v>286</v>
      </c>
      <c r="C144" s="241" t="s">
        <v>287</v>
      </c>
      <c r="D144" s="241" t="s">
        <v>286</v>
      </c>
      <c r="E144" s="241" t="s">
        <v>1271</v>
      </c>
      <c r="F144" s="241" t="s">
        <v>936</v>
      </c>
      <c r="G144" s="259" t="s">
        <v>1149</v>
      </c>
      <c r="I144" s="4" t="str">
        <f t="shared" si="12"/>
        <v>JA!</v>
      </c>
      <c r="J144" s="39" t="s">
        <v>286</v>
      </c>
      <c r="K144" s="4" t="str">
        <f t="shared" si="13"/>
        <v>Nej</v>
      </c>
      <c r="L144" s="241" t="s">
        <v>286</v>
      </c>
      <c r="M144" s="4" t="str">
        <f t="shared" si="14"/>
        <v>Nej</v>
      </c>
      <c r="N144" s="4" t="s">
        <v>286</v>
      </c>
      <c r="O144" s="4" t="str">
        <f t="shared" si="15"/>
        <v>Nej</v>
      </c>
    </row>
    <row r="145" spans="1:15" ht="25.5" hidden="1" x14ac:dyDescent="0.2">
      <c r="A145" s="4">
        <f t="shared" si="11"/>
        <v>145</v>
      </c>
      <c r="B145" s="243" t="s">
        <v>235</v>
      </c>
      <c r="C145" s="243" t="s">
        <v>266</v>
      </c>
      <c r="D145" s="243" t="s">
        <v>409</v>
      </c>
      <c r="E145" s="243" t="s">
        <v>717</v>
      </c>
      <c r="F145" s="243" t="s">
        <v>937</v>
      </c>
      <c r="G145" s="246" t="s">
        <v>1150</v>
      </c>
      <c r="I145" s="4" t="str">
        <f t="shared" si="12"/>
        <v>JA!</v>
      </c>
      <c r="J145" s="4" t="s">
        <v>235</v>
      </c>
      <c r="K145" s="4" t="str">
        <f t="shared" si="13"/>
        <v>Nej</v>
      </c>
      <c r="L145" s="243" t="s">
        <v>235</v>
      </c>
      <c r="M145" s="4" t="str">
        <f t="shared" si="14"/>
        <v>Nej</v>
      </c>
      <c r="N145" s="4" t="s">
        <v>235</v>
      </c>
      <c r="O145" s="4" t="str">
        <f t="shared" si="15"/>
        <v>Nej</v>
      </c>
    </row>
    <row r="146" spans="1:15" ht="25.5" hidden="1" x14ac:dyDescent="0.2">
      <c r="A146" s="4">
        <f t="shared" si="11"/>
        <v>146</v>
      </c>
      <c r="B146" s="243" t="s">
        <v>229</v>
      </c>
      <c r="C146" s="243" t="s">
        <v>267</v>
      </c>
      <c r="D146" s="243" t="s">
        <v>229</v>
      </c>
      <c r="E146" s="243" t="s">
        <v>718</v>
      </c>
      <c r="F146" s="243" t="s">
        <v>1015</v>
      </c>
      <c r="G146" s="246" t="s">
        <v>1151</v>
      </c>
      <c r="I146" s="4" t="str">
        <f t="shared" si="12"/>
        <v>JA!</v>
      </c>
      <c r="J146" s="4" t="s">
        <v>229</v>
      </c>
      <c r="K146" s="4" t="str">
        <f t="shared" si="13"/>
        <v>Nej</v>
      </c>
      <c r="L146" s="243" t="s">
        <v>229</v>
      </c>
      <c r="M146" s="4" t="str">
        <f t="shared" si="14"/>
        <v>Nej</v>
      </c>
      <c r="N146" s="4" t="s">
        <v>229</v>
      </c>
      <c r="O146" s="4" t="str">
        <f t="shared" si="15"/>
        <v>Nej</v>
      </c>
    </row>
    <row r="147" spans="1:15" ht="25.5" hidden="1" x14ac:dyDescent="0.2">
      <c r="A147" s="4">
        <f t="shared" si="11"/>
        <v>147</v>
      </c>
      <c r="B147" s="243" t="s">
        <v>232</v>
      </c>
      <c r="C147" s="243" t="s">
        <v>242</v>
      </c>
      <c r="D147" s="243" t="s">
        <v>410</v>
      </c>
      <c r="E147" s="243" t="s">
        <v>719</v>
      </c>
      <c r="F147" s="243" t="s">
        <v>1016</v>
      </c>
      <c r="G147" s="246" t="s">
        <v>1152</v>
      </c>
      <c r="I147" s="4" t="str">
        <f t="shared" si="12"/>
        <v>JA!</v>
      </c>
      <c r="J147" s="4" t="s">
        <v>232</v>
      </c>
      <c r="K147" s="4" t="str">
        <f t="shared" si="13"/>
        <v>Nej</v>
      </c>
      <c r="L147" s="243" t="s">
        <v>232</v>
      </c>
      <c r="M147" s="4" t="str">
        <f t="shared" si="14"/>
        <v>Nej</v>
      </c>
      <c r="N147" s="4" t="s">
        <v>232</v>
      </c>
      <c r="O147" s="4" t="str">
        <f t="shared" si="15"/>
        <v>Nej</v>
      </c>
    </row>
    <row r="148" spans="1:15" ht="63.75" hidden="1" x14ac:dyDescent="0.2">
      <c r="A148" s="4">
        <f t="shared" si="11"/>
        <v>148</v>
      </c>
      <c r="B148" s="243" t="s">
        <v>299</v>
      </c>
      <c r="C148" s="243" t="s">
        <v>300</v>
      </c>
      <c r="D148" s="243" t="s">
        <v>798</v>
      </c>
      <c r="E148" s="243" t="s">
        <v>720</v>
      </c>
      <c r="F148" s="243" t="s">
        <v>938</v>
      </c>
      <c r="G148" s="246" t="s">
        <v>1153</v>
      </c>
      <c r="I148" s="4" t="str">
        <f t="shared" si="12"/>
        <v>JA!</v>
      </c>
      <c r="J148" s="4" t="s">
        <v>299</v>
      </c>
      <c r="K148" s="4" t="str">
        <f t="shared" si="13"/>
        <v>Nej</v>
      </c>
      <c r="L148" s="243" t="s">
        <v>299</v>
      </c>
      <c r="M148" s="4" t="str">
        <f t="shared" si="14"/>
        <v>Nej</v>
      </c>
      <c r="N148" s="4" t="s">
        <v>299</v>
      </c>
      <c r="O148" s="4" t="str">
        <f t="shared" si="15"/>
        <v>Nej</v>
      </c>
    </row>
    <row r="149" spans="1:15" ht="102" hidden="1" x14ac:dyDescent="0.2">
      <c r="A149" s="4">
        <f t="shared" si="11"/>
        <v>149</v>
      </c>
      <c r="B149" s="243" t="s">
        <v>297</v>
      </c>
      <c r="C149" s="243" t="s">
        <v>298</v>
      </c>
      <c r="D149" s="243" t="s">
        <v>411</v>
      </c>
      <c r="E149" s="243" t="s">
        <v>721</v>
      </c>
      <c r="F149" s="243" t="s">
        <v>939</v>
      </c>
      <c r="G149" s="246" t="s">
        <v>1154</v>
      </c>
      <c r="I149" s="4" t="str">
        <f t="shared" si="12"/>
        <v>JA!</v>
      </c>
      <c r="J149" s="4" t="s">
        <v>297</v>
      </c>
      <c r="K149" s="4" t="str">
        <f t="shared" si="13"/>
        <v>Nej</v>
      </c>
      <c r="L149" s="243" t="s">
        <v>297</v>
      </c>
      <c r="M149" s="4" t="str">
        <f t="shared" si="14"/>
        <v>Nej</v>
      </c>
      <c r="N149" s="4" t="s">
        <v>297</v>
      </c>
      <c r="O149" s="4" t="str">
        <f t="shared" si="15"/>
        <v>Nej</v>
      </c>
    </row>
    <row r="150" spans="1:15" ht="25.5" hidden="1" x14ac:dyDescent="0.2">
      <c r="A150" s="4">
        <f t="shared" si="11"/>
        <v>150</v>
      </c>
      <c r="B150" s="243" t="s">
        <v>268</v>
      </c>
      <c r="C150" s="243" t="s">
        <v>270</v>
      </c>
      <c r="D150" s="243" t="s">
        <v>412</v>
      </c>
      <c r="E150" s="243" t="s">
        <v>722</v>
      </c>
      <c r="F150" s="243" t="s">
        <v>268</v>
      </c>
      <c r="G150" s="246" t="s">
        <v>1155</v>
      </c>
      <c r="I150" s="4" t="str">
        <f t="shared" si="12"/>
        <v>JA!</v>
      </c>
      <c r="J150" s="4" t="s">
        <v>268</v>
      </c>
      <c r="K150" s="4" t="str">
        <f t="shared" si="13"/>
        <v>Nej</v>
      </c>
      <c r="L150" s="243" t="s">
        <v>268</v>
      </c>
      <c r="M150" s="4" t="str">
        <f t="shared" si="14"/>
        <v>Nej</v>
      </c>
      <c r="N150" s="4" t="s">
        <v>268</v>
      </c>
      <c r="O150" s="4" t="str">
        <f t="shared" si="15"/>
        <v>Nej</v>
      </c>
    </row>
    <row r="151" spans="1:15" ht="25.5" hidden="1" x14ac:dyDescent="0.2">
      <c r="A151" s="4">
        <f t="shared" si="11"/>
        <v>151</v>
      </c>
      <c r="B151" s="243" t="s">
        <v>269</v>
      </c>
      <c r="C151" s="243" t="s">
        <v>271</v>
      </c>
      <c r="D151" s="243" t="s">
        <v>413</v>
      </c>
      <c r="E151" s="243" t="s">
        <v>723</v>
      </c>
      <c r="F151" s="243" t="s">
        <v>940</v>
      </c>
      <c r="G151" s="246" t="s">
        <v>1156</v>
      </c>
      <c r="I151" s="4" t="str">
        <f t="shared" si="12"/>
        <v>JA!</v>
      </c>
      <c r="J151" s="4" t="s">
        <v>269</v>
      </c>
      <c r="K151" s="4" t="str">
        <f t="shared" si="13"/>
        <v>Nej</v>
      </c>
      <c r="L151" s="243" t="s">
        <v>269</v>
      </c>
      <c r="M151" s="4" t="str">
        <f t="shared" si="14"/>
        <v>Nej</v>
      </c>
      <c r="N151" s="4" t="s">
        <v>269</v>
      </c>
      <c r="O151" s="4" t="str">
        <f t="shared" si="15"/>
        <v>Nej</v>
      </c>
    </row>
    <row r="152" spans="1:15" ht="38.25" hidden="1" x14ac:dyDescent="0.2">
      <c r="A152" s="4">
        <f t="shared" si="11"/>
        <v>152</v>
      </c>
      <c r="B152" s="243" t="s">
        <v>280</v>
      </c>
      <c r="C152" s="243" t="s">
        <v>279</v>
      </c>
      <c r="D152" s="243" t="s">
        <v>414</v>
      </c>
      <c r="E152" s="243" t="s">
        <v>724</v>
      </c>
      <c r="F152" s="243" t="s">
        <v>941</v>
      </c>
      <c r="G152" s="246" t="s">
        <v>1157</v>
      </c>
      <c r="I152" s="4" t="str">
        <f t="shared" si="12"/>
        <v>JA!</v>
      </c>
      <c r="J152" s="4" t="s">
        <v>280</v>
      </c>
      <c r="K152" s="4" t="str">
        <f t="shared" si="13"/>
        <v>Nej</v>
      </c>
      <c r="L152" s="243" t="s">
        <v>280</v>
      </c>
      <c r="M152" s="4" t="str">
        <f t="shared" si="14"/>
        <v>Nej</v>
      </c>
      <c r="N152" s="4" t="s">
        <v>280</v>
      </c>
      <c r="O152" s="4" t="str">
        <f t="shared" si="15"/>
        <v>Nej</v>
      </c>
    </row>
    <row r="153" spans="1:15" ht="38.25" hidden="1" x14ac:dyDescent="0.2">
      <c r="A153" s="4">
        <f t="shared" si="11"/>
        <v>153</v>
      </c>
      <c r="B153" s="243" t="s">
        <v>281</v>
      </c>
      <c r="C153" s="243" t="s">
        <v>282</v>
      </c>
      <c r="D153" s="243" t="s">
        <v>415</v>
      </c>
      <c r="E153" s="243" t="s">
        <v>725</v>
      </c>
      <c r="F153" s="243" t="s">
        <v>415</v>
      </c>
      <c r="G153" s="246" t="s">
        <v>1158</v>
      </c>
      <c r="I153" s="4" t="str">
        <f t="shared" si="12"/>
        <v>JA!</v>
      </c>
      <c r="J153" s="4" t="s">
        <v>281</v>
      </c>
      <c r="K153" s="4" t="str">
        <f t="shared" si="13"/>
        <v>Nej</v>
      </c>
      <c r="L153" s="243" t="s">
        <v>281</v>
      </c>
      <c r="M153" s="4" t="str">
        <f t="shared" si="14"/>
        <v>Nej</v>
      </c>
      <c r="N153" s="4" t="s">
        <v>281</v>
      </c>
      <c r="O153" s="4" t="str">
        <f t="shared" si="15"/>
        <v>Nej</v>
      </c>
    </row>
    <row r="154" spans="1:15" ht="89.25" hidden="1" x14ac:dyDescent="0.2">
      <c r="A154" s="4">
        <f t="shared" si="11"/>
        <v>154</v>
      </c>
      <c r="B154" s="243" t="s">
        <v>296</v>
      </c>
      <c r="C154" s="243" t="s">
        <v>295</v>
      </c>
      <c r="D154" s="243" t="s">
        <v>416</v>
      </c>
      <c r="E154" s="243" t="s">
        <v>726</v>
      </c>
      <c r="F154" s="243" t="s">
        <v>942</v>
      </c>
      <c r="G154" s="246" t="s">
        <v>1159</v>
      </c>
      <c r="I154" s="4" t="str">
        <f t="shared" si="12"/>
        <v>JA!</v>
      </c>
      <c r="J154" s="4" t="s">
        <v>296</v>
      </c>
      <c r="K154" s="4" t="str">
        <f t="shared" si="13"/>
        <v>Nej</v>
      </c>
      <c r="L154" s="243" t="s">
        <v>296</v>
      </c>
      <c r="M154" s="4" t="str">
        <f t="shared" si="14"/>
        <v>Nej</v>
      </c>
      <c r="N154" s="4" t="s">
        <v>296</v>
      </c>
      <c r="O154" s="4" t="str">
        <f t="shared" si="15"/>
        <v>Nej</v>
      </c>
    </row>
    <row r="155" spans="1:15" ht="114.75" hidden="1" x14ac:dyDescent="0.2">
      <c r="A155" s="4">
        <f t="shared" si="11"/>
        <v>155</v>
      </c>
      <c r="B155" s="243" t="s">
        <v>566</v>
      </c>
      <c r="C155" s="246" t="s">
        <v>567</v>
      </c>
      <c r="D155" s="243" t="s">
        <v>799</v>
      </c>
      <c r="E155" s="243" t="s">
        <v>727</v>
      </c>
      <c r="F155" s="243" t="s">
        <v>943</v>
      </c>
      <c r="G155" s="246" t="s">
        <v>1160</v>
      </c>
      <c r="I155" s="4" t="str">
        <f t="shared" si="12"/>
        <v>JA!</v>
      </c>
      <c r="J155" s="4" t="s">
        <v>566</v>
      </c>
      <c r="K155" s="4" t="str">
        <f t="shared" si="13"/>
        <v>Nej</v>
      </c>
      <c r="L155" s="243" t="s">
        <v>566</v>
      </c>
      <c r="M155" s="4" t="str">
        <f t="shared" si="14"/>
        <v>Nej</v>
      </c>
      <c r="N155" s="4" t="s">
        <v>566</v>
      </c>
      <c r="O155" s="4" t="str">
        <f t="shared" si="15"/>
        <v>Nej</v>
      </c>
    </row>
    <row r="156" spans="1:15" ht="63.75" hidden="1" x14ac:dyDescent="0.2">
      <c r="A156" s="4">
        <f t="shared" si="11"/>
        <v>156</v>
      </c>
      <c r="B156" s="243" t="s">
        <v>302</v>
      </c>
      <c r="C156" s="243" t="s">
        <v>301</v>
      </c>
      <c r="D156" s="243" t="s">
        <v>417</v>
      </c>
      <c r="E156" s="243" t="s">
        <v>728</v>
      </c>
      <c r="F156" s="243" t="s">
        <v>944</v>
      </c>
      <c r="G156" s="246" t="s">
        <v>1161</v>
      </c>
      <c r="I156" s="4" t="str">
        <f t="shared" si="12"/>
        <v>JA!</v>
      </c>
      <c r="J156" s="4" t="s">
        <v>302</v>
      </c>
      <c r="K156" s="4" t="str">
        <f t="shared" si="13"/>
        <v>Nej</v>
      </c>
      <c r="L156" s="243" t="s">
        <v>302</v>
      </c>
      <c r="M156" s="4" t="str">
        <f t="shared" si="14"/>
        <v>Nej</v>
      </c>
      <c r="N156" s="4" t="s">
        <v>302</v>
      </c>
      <c r="O156" s="4" t="str">
        <f t="shared" si="15"/>
        <v>Nej</v>
      </c>
    </row>
    <row r="157" spans="1:15" ht="89.25" hidden="1" x14ac:dyDescent="0.2">
      <c r="A157" s="4">
        <f t="shared" si="11"/>
        <v>157</v>
      </c>
      <c r="B157" s="243" t="s">
        <v>304</v>
      </c>
      <c r="C157" s="243" t="s">
        <v>303</v>
      </c>
      <c r="D157" s="243" t="s">
        <v>418</v>
      </c>
      <c r="E157" s="243" t="s">
        <v>729</v>
      </c>
      <c r="F157" s="243" t="s">
        <v>945</v>
      </c>
      <c r="G157" s="246" t="s">
        <v>1162</v>
      </c>
      <c r="I157" s="4" t="str">
        <f t="shared" si="12"/>
        <v>JA!</v>
      </c>
      <c r="J157" s="4" t="s">
        <v>304</v>
      </c>
      <c r="K157" s="4" t="str">
        <f t="shared" si="13"/>
        <v>Nej</v>
      </c>
      <c r="L157" s="243" t="s">
        <v>304</v>
      </c>
      <c r="M157" s="4" t="str">
        <f t="shared" si="14"/>
        <v>Nej</v>
      </c>
      <c r="N157" s="4" t="s">
        <v>304</v>
      </c>
      <c r="O157" s="4" t="str">
        <f t="shared" si="15"/>
        <v>Nej</v>
      </c>
    </row>
    <row r="158" spans="1:15" ht="25.5" hidden="1" x14ac:dyDescent="0.2">
      <c r="A158" s="4">
        <f t="shared" si="11"/>
        <v>158</v>
      </c>
      <c r="B158" s="243" t="s">
        <v>307</v>
      </c>
      <c r="C158" s="243" t="s">
        <v>306</v>
      </c>
      <c r="D158" s="243" t="s">
        <v>307</v>
      </c>
      <c r="E158" s="243" t="s">
        <v>730</v>
      </c>
      <c r="F158" s="243" t="s">
        <v>946</v>
      </c>
      <c r="G158" s="246" t="s">
        <v>1163</v>
      </c>
      <c r="I158" s="4" t="str">
        <f t="shared" si="12"/>
        <v>JA!</v>
      </c>
      <c r="J158" s="4" t="s">
        <v>307</v>
      </c>
      <c r="K158" s="4" t="str">
        <f t="shared" si="13"/>
        <v>Nej</v>
      </c>
      <c r="L158" s="243" t="s">
        <v>307</v>
      </c>
      <c r="M158" s="4" t="str">
        <f t="shared" si="14"/>
        <v>Nej</v>
      </c>
      <c r="N158" s="4" t="s">
        <v>307</v>
      </c>
      <c r="O158" s="4" t="str">
        <f t="shared" si="15"/>
        <v>Nej</v>
      </c>
    </row>
    <row r="159" spans="1:15" ht="89.25" hidden="1" x14ac:dyDescent="0.2">
      <c r="A159" s="4">
        <f t="shared" si="11"/>
        <v>159</v>
      </c>
      <c r="B159" s="243" t="s">
        <v>309</v>
      </c>
      <c r="C159" s="243" t="s">
        <v>308</v>
      </c>
      <c r="D159" s="243" t="s">
        <v>419</v>
      </c>
      <c r="E159" s="243" t="s">
        <v>731</v>
      </c>
      <c r="F159" s="243" t="s">
        <v>947</v>
      </c>
      <c r="G159" s="246" t="s">
        <v>1164</v>
      </c>
      <c r="I159" s="4" t="str">
        <f t="shared" si="12"/>
        <v>JA!</v>
      </c>
      <c r="J159" s="4" t="s">
        <v>309</v>
      </c>
      <c r="K159" s="4" t="str">
        <f t="shared" si="13"/>
        <v>Nej</v>
      </c>
      <c r="L159" s="243" t="s">
        <v>309</v>
      </c>
      <c r="M159" s="4" t="str">
        <f t="shared" si="14"/>
        <v>Nej</v>
      </c>
      <c r="N159" s="4" t="s">
        <v>309</v>
      </c>
      <c r="O159" s="4" t="str">
        <f t="shared" si="15"/>
        <v>Nej</v>
      </c>
    </row>
    <row r="160" spans="1:15" ht="127.5" hidden="1" x14ac:dyDescent="0.2">
      <c r="A160" s="4">
        <f t="shared" si="11"/>
        <v>160</v>
      </c>
      <c r="B160" s="243" t="s">
        <v>565</v>
      </c>
      <c r="C160" s="243" t="s">
        <v>572</v>
      </c>
      <c r="D160" s="243" t="s">
        <v>800</v>
      </c>
      <c r="E160" s="243" t="s">
        <v>732</v>
      </c>
      <c r="F160" s="243" t="s">
        <v>948</v>
      </c>
      <c r="G160" s="246" t="s">
        <v>1165</v>
      </c>
      <c r="I160" s="4" t="str">
        <f t="shared" si="12"/>
        <v>JA!</v>
      </c>
      <c r="J160" s="4" t="s">
        <v>565</v>
      </c>
      <c r="K160" s="4" t="str">
        <f t="shared" si="13"/>
        <v>Nej</v>
      </c>
      <c r="L160" s="243" t="s">
        <v>565</v>
      </c>
      <c r="M160" s="4" t="str">
        <f t="shared" si="14"/>
        <v>Nej</v>
      </c>
      <c r="N160" s="4" t="s">
        <v>565</v>
      </c>
      <c r="O160" s="4" t="str">
        <f t="shared" si="15"/>
        <v>Nej</v>
      </c>
    </row>
    <row r="161" spans="1:15" ht="76.5" hidden="1" x14ac:dyDescent="0.2">
      <c r="A161" s="4">
        <f t="shared" si="11"/>
        <v>161</v>
      </c>
      <c r="B161" s="243" t="s">
        <v>310</v>
      </c>
      <c r="C161" s="243" t="s">
        <v>311</v>
      </c>
      <c r="D161" s="243" t="s">
        <v>420</v>
      </c>
      <c r="E161" s="243" t="s">
        <v>733</v>
      </c>
      <c r="F161" s="243" t="s">
        <v>949</v>
      </c>
      <c r="G161" s="246" t="s">
        <v>1166</v>
      </c>
      <c r="I161" s="4" t="str">
        <f t="shared" si="12"/>
        <v>JA!</v>
      </c>
      <c r="J161" s="4" t="s">
        <v>310</v>
      </c>
      <c r="K161" s="4" t="str">
        <f t="shared" si="13"/>
        <v>Nej</v>
      </c>
      <c r="L161" s="243" t="s">
        <v>310</v>
      </c>
      <c r="M161" s="4" t="str">
        <f t="shared" si="14"/>
        <v>Nej</v>
      </c>
      <c r="N161" s="4" t="s">
        <v>310</v>
      </c>
      <c r="O161" s="4" t="str">
        <f t="shared" si="15"/>
        <v>Nej</v>
      </c>
    </row>
    <row r="162" spans="1:15" ht="63.75" hidden="1" x14ac:dyDescent="0.2">
      <c r="A162" s="4">
        <f t="shared" si="11"/>
        <v>162</v>
      </c>
      <c r="B162" s="250" t="s">
        <v>316</v>
      </c>
      <c r="C162" s="250" t="s">
        <v>317</v>
      </c>
      <c r="D162" s="250" t="s">
        <v>421</v>
      </c>
      <c r="E162" s="250" t="s">
        <v>734</v>
      </c>
      <c r="F162" s="250" t="s">
        <v>950</v>
      </c>
      <c r="G162" s="260" t="s">
        <v>1167</v>
      </c>
      <c r="I162" s="4" t="str">
        <f t="shared" ref="I162:I225" si="16">+IF(B162=H162,"Nej","JA!")</f>
        <v>JA!</v>
      </c>
      <c r="J162" s="73" t="s">
        <v>316</v>
      </c>
      <c r="K162" s="4" t="str">
        <f t="shared" si="13"/>
        <v>Nej</v>
      </c>
      <c r="L162" s="250" t="s">
        <v>316</v>
      </c>
      <c r="M162" s="4" t="str">
        <f t="shared" si="14"/>
        <v>Nej</v>
      </c>
      <c r="N162" s="4" t="s">
        <v>316</v>
      </c>
      <c r="O162" s="4" t="str">
        <f t="shared" si="15"/>
        <v>Nej</v>
      </c>
    </row>
    <row r="163" spans="1:15" ht="76.5" hidden="1" x14ac:dyDescent="0.2">
      <c r="A163" s="71">
        <f t="shared" si="11"/>
        <v>163</v>
      </c>
      <c r="B163" s="251" t="s">
        <v>429</v>
      </c>
      <c r="C163" s="251" t="s">
        <v>456</v>
      </c>
      <c r="D163" s="251" t="s">
        <v>801</v>
      </c>
      <c r="E163" s="251" t="s">
        <v>735</v>
      </c>
      <c r="F163" s="251" t="s">
        <v>441</v>
      </c>
      <c r="G163" s="256" t="s">
        <v>1168</v>
      </c>
      <c r="H163" s="72"/>
      <c r="I163" s="4" t="str">
        <f t="shared" si="16"/>
        <v>JA!</v>
      </c>
      <c r="J163" s="75" t="s">
        <v>429</v>
      </c>
      <c r="K163" s="4" t="str">
        <f t="shared" si="13"/>
        <v>Nej</v>
      </c>
      <c r="L163" s="251" t="s">
        <v>429</v>
      </c>
      <c r="M163" s="4" t="str">
        <f t="shared" si="14"/>
        <v>Nej</v>
      </c>
      <c r="N163" s="4" t="s">
        <v>429</v>
      </c>
      <c r="O163" s="4" t="str">
        <f t="shared" si="15"/>
        <v>Nej</v>
      </c>
    </row>
    <row r="164" spans="1:15" ht="25.5" hidden="1" x14ac:dyDescent="0.2">
      <c r="A164" s="71">
        <f t="shared" si="11"/>
        <v>164</v>
      </c>
      <c r="B164" s="251" t="s">
        <v>430</v>
      </c>
      <c r="C164" s="251" t="s">
        <v>468</v>
      </c>
      <c r="D164" s="251" t="s">
        <v>802</v>
      </c>
      <c r="E164" s="251" t="s">
        <v>736</v>
      </c>
      <c r="F164" s="251" t="s">
        <v>442</v>
      </c>
      <c r="G164" s="256" t="s">
        <v>1169</v>
      </c>
      <c r="H164" s="72"/>
      <c r="I164" s="4" t="str">
        <f t="shared" si="16"/>
        <v>JA!</v>
      </c>
      <c r="J164" s="75" t="s">
        <v>430</v>
      </c>
      <c r="K164" s="4" t="str">
        <f t="shared" si="13"/>
        <v>Nej</v>
      </c>
      <c r="L164" s="251" t="s">
        <v>430</v>
      </c>
      <c r="M164" s="4" t="str">
        <f t="shared" si="14"/>
        <v>Nej</v>
      </c>
      <c r="N164" s="4" t="s">
        <v>430</v>
      </c>
      <c r="O164" s="4" t="str">
        <f t="shared" si="15"/>
        <v>Nej</v>
      </c>
    </row>
    <row r="165" spans="1:15" ht="63.75" hidden="1" x14ac:dyDescent="0.2">
      <c r="A165" s="71">
        <f t="shared" si="11"/>
        <v>165</v>
      </c>
      <c r="B165" s="251" t="s">
        <v>431</v>
      </c>
      <c r="C165" s="251" t="s">
        <v>457</v>
      </c>
      <c r="D165" s="251" t="s">
        <v>803</v>
      </c>
      <c r="E165" s="251" t="s">
        <v>737</v>
      </c>
      <c r="F165" s="251" t="s">
        <v>443</v>
      </c>
      <c r="G165" s="256" t="s">
        <v>1170</v>
      </c>
      <c r="H165" s="72"/>
      <c r="I165" s="4" t="str">
        <f t="shared" si="16"/>
        <v>JA!</v>
      </c>
      <c r="J165" s="75" t="s">
        <v>431</v>
      </c>
      <c r="K165" s="4" t="str">
        <f t="shared" si="13"/>
        <v>Nej</v>
      </c>
      <c r="L165" s="251" t="s">
        <v>431</v>
      </c>
      <c r="M165" s="4" t="str">
        <f t="shared" si="14"/>
        <v>Nej</v>
      </c>
      <c r="N165" s="4" t="s">
        <v>431</v>
      </c>
      <c r="O165" s="4" t="str">
        <f t="shared" si="15"/>
        <v>Nej</v>
      </c>
    </row>
    <row r="166" spans="1:15" ht="89.25" hidden="1" x14ac:dyDescent="0.2">
      <c r="A166" s="71">
        <f t="shared" si="11"/>
        <v>166</v>
      </c>
      <c r="B166" s="251" t="s">
        <v>469</v>
      </c>
      <c r="C166" s="251" t="s">
        <v>472</v>
      </c>
      <c r="D166" s="251" t="s">
        <v>804</v>
      </c>
      <c r="E166" s="251" t="s">
        <v>738</v>
      </c>
      <c r="F166" s="251" t="s">
        <v>951</v>
      </c>
      <c r="G166" s="256" t="s">
        <v>1171</v>
      </c>
      <c r="H166" s="72"/>
      <c r="I166" s="4" t="str">
        <f t="shared" si="16"/>
        <v>JA!</v>
      </c>
      <c r="J166" s="75" t="s">
        <v>469</v>
      </c>
      <c r="K166" s="4" t="str">
        <f t="shared" si="13"/>
        <v>Nej</v>
      </c>
      <c r="L166" s="251" t="s">
        <v>469</v>
      </c>
      <c r="M166" s="4" t="str">
        <f t="shared" si="14"/>
        <v>Nej</v>
      </c>
      <c r="N166" s="4" t="s">
        <v>469</v>
      </c>
      <c r="O166" s="4" t="str">
        <f t="shared" si="15"/>
        <v>Nej</v>
      </c>
    </row>
    <row r="167" spans="1:15" ht="38.25" hidden="1" x14ac:dyDescent="0.2">
      <c r="A167" s="71">
        <f t="shared" si="11"/>
        <v>167</v>
      </c>
      <c r="B167" s="251" t="s">
        <v>432</v>
      </c>
      <c r="C167" s="251" t="s">
        <v>458</v>
      </c>
      <c r="D167" s="251" t="s">
        <v>451</v>
      </c>
      <c r="E167" s="251" t="s">
        <v>739</v>
      </c>
      <c r="F167" s="251" t="s">
        <v>444</v>
      </c>
      <c r="G167" s="256" t="s">
        <v>1172</v>
      </c>
      <c r="H167" s="72"/>
      <c r="I167" s="4" t="str">
        <f t="shared" si="16"/>
        <v>JA!</v>
      </c>
      <c r="J167" s="75" t="s">
        <v>432</v>
      </c>
      <c r="K167" s="4" t="str">
        <f t="shared" si="13"/>
        <v>Nej</v>
      </c>
      <c r="L167" s="251" t="s">
        <v>432</v>
      </c>
      <c r="M167" s="4" t="str">
        <f t="shared" si="14"/>
        <v>Nej</v>
      </c>
      <c r="N167" s="4" t="s">
        <v>432</v>
      </c>
      <c r="O167" s="4" t="str">
        <f t="shared" si="15"/>
        <v>Nej</v>
      </c>
    </row>
    <row r="168" spans="1:15" ht="38.25" hidden="1" x14ac:dyDescent="0.2">
      <c r="A168" s="71">
        <f t="shared" si="11"/>
        <v>168</v>
      </c>
      <c r="B168" s="251" t="s">
        <v>433</v>
      </c>
      <c r="C168" s="251" t="s">
        <v>459</v>
      </c>
      <c r="D168" s="251" t="s">
        <v>452</v>
      </c>
      <c r="E168" s="251" t="s">
        <v>740</v>
      </c>
      <c r="F168" s="251" t="s">
        <v>445</v>
      </c>
      <c r="G168" s="256" t="s">
        <v>1173</v>
      </c>
      <c r="H168" s="72"/>
      <c r="I168" s="4" t="str">
        <f t="shared" si="16"/>
        <v>JA!</v>
      </c>
      <c r="J168" s="75" t="s">
        <v>433</v>
      </c>
      <c r="K168" s="4" t="str">
        <f t="shared" si="13"/>
        <v>Nej</v>
      </c>
      <c r="L168" s="251" t="s">
        <v>433</v>
      </c>
      <c r="M168" s="4" t="str">
        <f t="shared" si="14"/>
        <v>Nej</v>
      </c>
      <c r="N168" s="4" t="s">
        <v>433</v>
      </c>
      <c r="O168" s="4" t="str">
        <f t="shared" si="15"/>
        <v>Nej</v>
      </c>
    </row>
    <row r="169" spans="1:15" hidden="1" x14ac:dyDescent="0.2">
      <c r="A169" s="71">
        <f t="shared" si="11"/>
        <v>169</v>
      </c>
      <c r="B169" s="251" t="s">
        <v>434</v>
      </c>
      <c r="C169" s="251" t="s">
        <v>460</v>
      </c>
      <c r="D169" s="251" t="s">
        <v>453</v>
      </c>
      <c r="E169" s="251" t="s">
        <v>741</v>
      </c>
      <c r="F169" s="251" t="s">
        <v>446</v>
      </c>
      <c r="G169" s="256" t="s">
        <v>1174</v>
      </c>
      <c r="H169" s="72"/>
      <c r="I169" s="4" t="str">
        <f t="shared" si="16"/>
        <v>JA!</v>
      </c>
      <c r="J169" s="75" t="s">
        <v>434</v>
      </c>
      <c r="K169" s="4" t="str">
        <f t="shared" si="13"/>
        <v>Nej</v>
      </c>
      <c r="L169" s="251" t="s">
        <v>434</v>
      </c>
      <c r="M169" s="4" t="str">
        <f t="shared" si="14"/>
        <v>Nej</v>
      </c>
      <c r="N169" s="4" t="s">
        <v>434</v>
      </c>
      <c r="O169" s="4" t="str">
        <f t="shared" si="15"/>
        <v>Nej</v>
      </c>
    </row>
    <row r="170" spans="1:15" ht="25.5" hidden="1" x14ac:dyDescent="0.2">
      <c r="A170" s="71">
        <f t="shared" si="11"/>
        <v>170</v>
      </c>
      <c r="B170" s="251" t="s">
        <v>435</v>
      </c>
      <c r="C170" s="251" t="s">
        <v>461</v>
      </c>
      <c r="D170" s="251" t="s">
        <v>454</v>
      </c>
      <c r="E170" s="251" t="s">
        <v>742</v>
      </c>
      <c r="F170" s="251" t="s">
        <v>447</v>
      </c>
      <c r="G170" s="256" t="s">
        <v>1175</v>
      </c>
      <c r="H170" s="72"/>
      <c r="I170" s="4" t="str">
        <f t="shared" si="16"/>
        <v>JA!</v>
      </c>
      <c r="J170" s="75" t="s">
        <v>435</v>
      </c>
      <c r="K170" s="4" t="str">
        <f t="shared" si="13"/>
        <v>Nej</v>
      </c>
      <c r="L170" s="251" t="s">
        <v>435</v>
      </c>
      <c r="M170" s="4" t="str">
        <f t="shared" si="14"/>
        <v>Nej</v>
      </c>
      <c r="N170" s="4" t="s">
        <v>435</v>
      </c>
      <c r="O170" s="4" t="str">
        <f t="shared" si="15"/>
        <v>Nej</v>
      </c>
    </row>
    <row r="171" spans="1:15" ht="38.25" hidden="1" x14ac:dyDescent="0.2">
      <c r="A171" s="71">
        <f t="shared" si="11"/>
        <v>171</v>
      </c>
      <c r="B171" s="251" t="s">
        <v>436</v>
      </c>
      <c r="C171" s="251" t="s">
        <v>462</v>
      </c>
      <c r="D171" s="251" t="s">
        <v>805</v>
      </c>
      <c r="E171" s="251" t="s">
        <v>743</v>
      </c>
      <c r="F171" s="251" t="s">
        <v>448</v>
      </c>
      <c r="G171" s="256" t="s">
        <v>1176</v>
      </c>
      <c r="H171" s="72"/>
      <c r="I171" s="4" t="str">
        <f t="shared" si="16"/>
        <v>JA!</v>
      </c>
      <c r="J171" s="75" t="s">
        <v>436</v>
      </c>
      <c r="K171" s="4" t="str">
        <f t="shared" si="13"/>
        <v>Nej</v>
      </c>
      <c r="L171" s="251" t="s">
        <v>436</v>
      </c>
      <c r="M171" s="4" t="str">
        <f t="shared" si="14"/>
        <v>Nej</v>
      </c>
      <c r="N171" s="4" t="s">
        <v>436</v>
      </c>
      <c r="O171" s="4" t="str">
        <f t="shared" si="15"/>
        <v>Nej</v>
      </c>
    </row>
    <row r="172" spans="1:15" ht="38.25" hidden="1" x14ac:dyDescent="0.2">
      <c r="A172" s="71">
        <f t="shared" si="11"/>
        <v>172</v>
      </c>
      <c r="B172" s="251" t="s">
        <v>603</v>
      </c>
      <c r="C172" s="251" t="s">
        <v>604</v>
      </c>
      <c r="D172" s="251" t="s">
        <v>996</v>
      </c>
      <c r="E172" s="251" t="s">
        <v>1272</v>
      </c>
      <c r="F172" s="251" t="s">
        <v>990</v>
      </c>
      <c r="G172" s="256" t="s">
        <v>1177</v>
      </c>
      <c r="H172" s="72"/>
      <c r="I172" s="4" t="str">
        <f t="shared" si="16"/>
        <v>JA!</v>
      </c>
      <c r="J172" s="75" t="s">
        <v>437</v>
      </c>
      <c r="K172" s="4" t="str">
        <f t="shared" si="13"/>
        <v>JA!</v>
      </c>
      <c r="L172" s="251" t="s">
        <v>603</v>
      </c>
      <c r="M172" s="4" t="str">
        <f t="shared" si="14"/>
        <v>Nej</v>
      </c>
      <c r="N172" s="4" t="s">
        <v>603</v>
      </c>
      <c r="O172" s="4" t="str">
        <f t="shared" si="15"/>
        <v>Nej</v>
      </c>
    </row>
    <row r="173" spans="1:15" ht="25.5" hidden="1" x14ac:dyDescent="0.2">
      <c r="A173" s="71">
        <f t="shared" si="11"/>
        <v>173</v>
      </c>
      <c r="B173" s="251" t="s">
        <v>438</v>
      </c>
      <c r="C173" s="251" t="s">
        <v>463</v>
      </c>
      <c r="D173" s="251" t="s">
        <v>475</v>
      </c>
      <c r="E173" s="251" t="s">
        <v>744</v>
      </c>
      <c r="F173" s="251" t="s">
        <v>449</v>
      </c>
      <c r="G173" s="256" t="s">
        <v>1178</v>
      </c>
      <c r="H173" s="72"/>
      <c r="I173" s="4" t="str">
        <f t="shared" si="16"/>
        <v>JA!</v>
      </c>
      <c r="J173" s="75" t="s">
        <v>438</v>
      </c>
      <c r="K173" s="4" t="str">
        <f t="shared" si="13"/>
        <v>Nej</v>
      </c>
      <c r="L173" s="251" t="s">
        <v>438</v>
      </c>
      <c r="M173" s="4" t="str">
        <f t="shared" si="14"/>
        <v>Nej</v>
      </c>
      <c r="N173" s="4" t="s">
        <v>438</v>
      </c>
      <c r="O173" s="4" t="str">
        <f t="shared" si="15"/>
        <v>Nej</v>
      </c>
    </row>
    <row r="174" spans="1:15" ht="25.5" hidden="1" x14ac:dyDescent="0.2">
      <c r="A174" s="71">
        <f t="shared" si="11"/>
        <v>174</v>
      </c>
      <c r="B174" s="251" t="s">
        <v>439</v>
      </c>
      <c r="C174" s="251" t="s">
        <v>464</v>
      </c>
      <c r="D174" s="251" t="s">
        <v>806</v>
      </c>
      <c r="E174" s="251" t="s">
        <v>745</v>
      </c>
      <c r="F174" s="251" t="s">
        <v>450</v>
      </c>
      <c r="G174" s="256" t="s">
        <v>1179</v>
      </c>
      <c r="H174" s="72"/>
      <c r="I174" s="4" t="str">
        <f t="shared" si="16"/>
        <v>JA!</v>
      </c>
      <c r="J174" s="75" t="s">
        <v>439</v>
      </c>
      <c r="K174" s="4" t="str">
        <f t="shared" si="13"/>
        <v>Nej</v>
      </c>
      <c r="L174" s="251" t="s">
        <v>439</v>
      </c>
      <c r="M174" s="4" t="str">
        <f t="shared" si="14"/>
        <v>Nej</v>
      </c>
      <c r="N174" s="4" t="s">
        <v>439</v>
      </c>
      <c r="O174" s="4" t="str">
        <f t="shared" si="15"/>
        <v>Nej</v>
      </c>
    </row>
    <row r="175" spans="1:15" ht="25.5" hidden="1" x14ac:dyDescent="0.2">
      <c r="A175" s="71">
        <f t="shared" si="11"/>
        <v>175</v>
      </c>
      <c r="B175" s="251" t="s">
        <v>478</v>
      </c>
      <c r="C175" s="251" t="s">
        <v>465</v>
      </c>
      <c r="D175" s="251" t="s">
        <v>455</v>
      </c>
      <c r="E175" s="251" t="s">
        <v>746</v>
      </c>
      <c r="F175" s="251" t="s">
        <v>478</v>
      </c>
      <c r="G175" s="256" t="s">
        <v>1180</v>
      </c>
      <c r="H175" s="72"/>
      <c r="I175" s="4" t="str">
        <f t="shared" si="16"/>
        <v>JA!</v>
      </c>
      <c r="J175" s="75" t="s">
        <v>478</v>
      </c>
      <c r="K175" s="4" t="str">
        <f t="shared" si="13"/>
        <v>Nej</v>
      </c>
      <c r="L175" s="251" t="s">
        <v>478</v>
      </c>
      <c r="M175" s="4" t="str">
        <f t="shared" si="14"/>
        <v>Nej</v>
      </c>
      <c r="N175" s="4" t="s">
        <v>478</v>
      </c>
      <c r="O175" s="4" t="str">
        <f t="shared" si="15"/>
        <v>Nej</v>
      </c>
    </row>
    <row r="176" spans="1:15" hidden="1" x14ac:dyDescent="0.2">
      <c r="A176" s="71">
        <f t="shared" si="11"/>
        <v>176</v>
      </c>
      <c r="B176" s="251" t="s">
        <v>479</v>
      </c>
      <c r="C176" s="251" t="s">
        <v>466</v>
      </c>
      <c r="D176" s="251" t="s">
        <v>440</v>
      </c>
      <c r="E176" s="251" t="s">
        <v>747</v>
      </c>
      <c r="F176" s="251" t="s">
        <v>952</v>
      </c>
      <c r="G176" s="256" t="s">
        <v>1181</v>
      </c>
      <c r="H176" s="72"/>
      <c r="I176" s="4" t="str">
        <f t="shared" si="16"/>
        <v>JA!</v>
      </c>
      <c r="J176" s="75" t="s">
        <v>479</v>
      </c>
      <c r="K176" s="4" t="str">
        <f t="shared" si="13"/>
        <v>Nej</v>
      </c>
      <c r="L176" s="251" t="s">
        <v>479</v>
      </c>
      <c r="M176" s="4" t="str">
        <f t="shared" si="14"/>
        <v>Nej</v>
      </c>
      <c r="N176" s="4" t="s">
        <v>479</v>
      </c>
      <c r="O176" s="4" t="str">
        <f t="shared" si="15"/>
        <v>Nej</v>
      </c>
    </row>
    <row r="177" spans="1:15" hidden="1" x14ac:dyDescent="0.2">
      <c r="A177" s="71">
        <f t="shared" si="11"/>
        <v>177</v>
      </c>
      <c r="B177" s="251" t="s">
        <v>470</v>
      </c>
      <c r="C177" s="251" t="s">
        <v>473</v>
      </c>
      <c r="D177" s="251" t="s">
        <v>470</v>
      </c>
      <c r="E177" s="251" t="s">
        <v>748</v>
      </c>
      <c r="F177" s="251" t="s">
        <v>953</v>
      </c>
      <c r="G177" s="256" t="s">
        <v>1181</v>
      </c>
      <c r="H177" s="72"/>
      <c r="I177" s="4" t="str">
        <f t="shared" si="16"/>
        <v>JA!</v>
      </c>
      <c r="J177" s="75" t="s">
        <v>470</v>
      </c>
      <c r="K177" s="4" t="str">
        <f t="shared" si="13"/>
        <v>Nej</v>
      </c>
      <c r="L177" s="251" t="s">
        <v>470</v>
      </c>
      <c r="M177" s="4" t="str">
        <f t="shared" si="14"/>
        <v>Nej</v>
      </c>
      <c r="N177" s="4" t="s">
        <v>470</v>
      </c>
      <c r="O177" s="4" t="str">
        <f t="shared" si="15"/>
        <v>Nej</v>
      </c>
    </row>
    <row r="178" spans="1:15" ht="38.25" hidden="1" x14ac:dyDescent="0.2">
      <c r="A178" s="71">
        <f t="shared" si="11"/>
        <v>178</v>
      </c>
      <c r="B178" s="251" t="s">
        <v>480</v>
      </c>
      <c r="C178" s="251" t="s">
        <v>467</v>
      </c>
      <c r="D178" s="251" t="s">
        <v>807</v>
      </c>
      <c r="E178" s="251" t="s">
        <v>749</v>
      </c>
      <c r="F178" s="251" t="s">
        <v>954</v>
      </c>
      <c r="G178" s="256" t="s">
        <v>1182</v>
      </c>
      <c r="H178" s="72"/>
      <c r="I178" s="4" t="str">
        <f t="shared" si="16"/>
        <v>JA!</v>
      </c>
      <c r="J178" s="75" t="s">
        <v>480</v>
      </c>
      <c r="K178" s="4" t="str">
        <f t="shared" si="13"/>
        <v>Nej</v>
      </c>
      <c r="L178" s="251" t="s">
        <v>480</v>
      </c>
      <c r="M178" s="4" t="str">
        <f t="shared" si="14"/>
        <v>Nej</v>
      </c>
      <c r="N178" s="4" t="s">
        <v>480</v>
      </c>
      <c r="O178" s="4" t="str">
        <f t="shared" si="15"/>
        <v>Nej</v>
      </c>
    </row>
    <row r="179" spans="1:15" ht="25.5" hidden="1" x14ac:dyDescent="0.2">
      <c r="A179" s="71">
        <f t="shared" si="11"/>
        <v>179</v>
      </c>
      <c r="B179" s="251" t="s">
        <v>471</v>
      </c>
      <c r="C179" s="251" t="s">
        <v>474</v>
      </c>
      <c r="D179" s="251" t="s">
        <v>476</v>
      </c>
      <c r="E179" s="252" t="s">
        <v>1273</v>
      </c>
      <c r="F179" s="251" t="s">
        <v>477</v>
      </c>
      <c r="G179" s="256" t="s">
        <v>1183</v>
      </c>
      <c r="H179" s="72"/>
      <c r="I179" s="4" t="str">
        <f t="shared" si="16"/>
        <v>JA!</v>
      </c>
      <c r="J179" s="75" t="s">
        <v>471</v>
      </c>
      <c r="K179" s="4" t="str">
        <f t="shared" si="13"/>
        <v>Nej</v>
      </c>
      <c r="L179" s="251" t="s">
        <v>471</v>
      </c>
      <c r="M179" s="4" t="str">
        <f t="shared" si="14"/>
        <v>Nej</v>
      </c>
      <c r="N179" s="4" t="s">
        <v>471</v>
      </c>
      <c r="O179" s="4" t="str">
        <f t="shared" si="15"/>
        <v>Nej</v>
      </c>
    </row>
    <row r="180" spans="1:15" ht="102" hidden="1" x14ac:dyDescent="0.2">
      <c r="A180" s="4">
        <f t="shared" si="11"/>
        <v>180</v>
      </c>
      <c r="B180" s="253" t="s">
        <v>481</v>
      </c>
      <c r="C180" s="253" t="s">
        <v>497</v>
      </c>
      <c r="D180" s="253" t="s">
        <v>808</v>
      </c>
      <c r="E180" s="253" t="s">
        <v>750</v>
      </c>
      <c r="F180" s="253" t="s">
        <v>955</v>
      </c>
      <c r="G180" s="261" t="s">
        <v>1184</v>
      </c>
      <c r="I180" s="4" t="str">
        <f t="shared" si="16"/>
        <v>JA!</v>
      </c>
      <c r="J180" s="74" t="s">
        <v>481</v>
      </c>
      <c r="K180" s="4" t="str">
        <f t="shared" si="13"/>
        <v>Nej</v>
      </c>
      <c r="L180" s="253" t="s">
        <v>481</v>
      </c>
      <c r="M180" s="4" t="str">
        <f t="shared" si="14"/>
        <v>Nej</v>
      </c>
      <c r="N180" s="4" t="s">
        <v>481</v>
      </c>
      <c r="O180" s="4" t="str">
        <f t="shared" si="15"/>
        <v>Nej</v>
      </c>
    </row>
    <row r="181" spans="1:15" hidden="1" x14ac:dyDescent="0.2">
      <c r="A181" s="4">
        <f t="shared" si="11"/>
        <v>181</v>
      </c>
      <c r="B181" s="243" t="s">
        <v>517</v>
      </c>
      <c r="C181" s="243" t="s">
        <v>518</v>
      </c>
      <c r="D181" s="243" t="s">
        <v>809</v>
      </c>
      <c r="E181" s="243" t="s">
        <v>751</v>
      </c>
      <c r="F181" s="243" t="s">
        <v>519</v>
      </c>
      <c r="G181" s="246" t="s">
        <v>1185</v>
      </c>
      <c r="I181" s="4" t="str">
        <f t="shared" si="16"/>
        <v>JA!</v>
      </c>
      <c r="J181" s="4" t="s">
        <v>517</v>
      </c>
      <c r="K181" s="4" t="str">
        <f t="shared" si="13"/>
        <v>Nej</v>
      </c>
      <c r="L181" s="243" t="s">
        <v>517</v>
      </c>
      <c r="M181" s="4" t="str">
        <f t="shared" si="14"/>
        <v>Nej</v>
      </c>
      <c r="N181" s="4" t="s">
        <v>517</v>
      </c>
      <c r="O181" s="4" t="str">
        <f t="shared" si="15"/>
        <v>Nej</v>
      </c>
    </row>
    <row r="182" spans="1:15" ht="38.25" hidden="1" x14ac:dyDescent="0.2">
      <c r="A182" s="4">
        <f t="shared" si="11"/>
        <v>182</v>
      </c>
      <c r="B182" s="243" t="s">
        <v>493</v>
      </c>
      <c r="C182" s="243" t="s">
        <v>842</v>
      </c>
      <c r="D182" s="243" t="s">
        <v>810</v>
      </c>
      <c r="E182" s="243" t="s">
        <v>752</v>
      </c>
      <c r="F182" s="243" t="s">
        <v>956</v>
      </c>
      <c r="G182" s="246" t="s">
        <v>1186</v>
      </c>
      <c r="I182" s="4" t="str">
        <f t="shared" si="16"/>
        <v>JA!</v>
      </c>
      <c r="J182" s="4" t="s">
        <v>493</v>
      </c>
      <c r="K182" s="4" t="str">
        <f t="shared" si="13"/>
        <v>Nej</v>
      </c>
      <c r="L182" s="243" t="s">
        <v>493</v>
      </c>
      <c r="M182" s="4" t="str">
        <f t="shared" si="14"/>
        <v>Nej</v>
      </c>
      <c r="N182" s="4" t="s">
        <v>493</v>
      </c>
      <c r="O182" s="4" t="str">
        <f t="shared" si="15"/>
        <v>Nej</v>
      </c>
    </row>
    <row r="183" spans="1:15" hidden="1" x14ac:dyDescent="0.2">
      <c r="A183" s="4">
        <f t="shared" si="11"/>
        <v>183</v>
      </c>
      <c r="B183" s="243" t="s">
        <v>482</v>
      </c>
      <c r="C183" s="243" t="s">
        <v>485</v>
      </c>
      <c r="D183" s="243" t="s">
        <v>482</v>
      </c>
      <c r="E183" s="243" t="s">
        <v>753</v>
      </c>
      <c r="F183" s="243" t="s">
        <v>482</v>
      </c>
      <c r="G183" s="246" t="s">
        <v>1187</v>
      </c>
      <c r="I183" s="4" t="str">
        <f t="shared" si="16"/>
        <v>JA!</v>
      </c>
      <c r="J183" s="4" t="s">
        <v>482</v>
      </c>
      <c r="K183" s="4" t="str">
        <f t="shared" si="13"/>
        <v>Nej</v>
      </c>
      <c r="L183" s="243" t="s">
        <v>482</v>
      </c>
      <c r="M183" s="4" t="str">
        <f t="shared" si="14"/>
        <v>Nej</v>
      </c>
      <c r="N183" s="4" t="s">
        <v>482</v>
      </c>
      <c r="O183" s="4" t="str">
        <f t="shared" si="15"/>
        <v>Nej</v>
      </c>
    </row>
    <row r="184" spans="1:15" hidden="1" x14ac:dyDescent="0.2">
      <c r="A184" s="4">
        <f t="shared" si="11"/>
        <v>184</v>
      </c>
      <c r="B184" s="243" t="s">
        <v>483</v>
      </c>
      <c r="C184" s="243" t="s">
        <v>486</v>
      </c>
      <c r="D184" s="243" t="s">
        <v>483</v>
      </c>
      <c r="E184" s="243" t="s">
        <v>754</v>
      </c>
      <c r="F184" s="243" t="s">
        <v>483</v>
      </c>
      <c r="G184" s="246" t="s">
        <v>1188</v>
      </c>
      <c r="I184" s="4" t="str">
        <f t="shared" si="16"/>
        <v>JA!</v>
      </c>
      <c r="J184" s="4" t="s">
        <v>483</v>
      </c>
      <c r="K184" s="4" t="str">
        <f t="shared" si="13"/>
        <v>Nej</v>
      </c>
      <c r="L184" s="243" t="s">
        <v>483</v>
      </c>
      <c r="M184" s="4" t="str">
        <f t="shared" si="14"/>
        <v>Nej</v>
      </c>
      <c r="N184" s="4" t="s">
        <v>483</v>
      </c>
      <c r="O184" s="4" t="str">
        <f t="shared" si="15"/>
        <v>Nej</v>
      </c>
    </row>
    <row r="185" spans="1:15" hidden="1" x14ac:dyDescent="0.2">
      <c r="A185" s="4">
        <f t="shared" si="11"/>
        <v>185</v>
      </c>
      <c r="B185" s="243" t="s">
        <v>484</v>
      </c>
      <c r="C185" s="243" t="s">
        <v>484</v>
      </c>
      <c r="D185" s="243" t="s">
        <v>484</v>
      </c>
      <c r="E185" s="243" t="s">
        <v>755</v>
      </c>
      <c r="F185" s="243" t="s">
        <v>484</v>
      </c>
      <c r="G185" s="246" t="s">
        <v>484</v>
      </c>
      <c r="I185" s="4" t="str">
        <f t="shared" si="16"/>
        <v>JA!</v>
      </c>
      <c r="J185" s="4" t="s">
        <v>484</v>
      </c>
      <c r="K185" s="4" t="str">
        <f t="shared" si="13"/>
        <v>Nej</v>
      </c>
      <c r="L185" s="243" t="s">
        <v>484</v>
      </c>
      <c r="M185" s="4" t="str">
        <f t="shared" si="14"/>
        <v>Nej</v>
      </c>
      <c r="N185" s="4" t="s">
        <v>484</v>
      </c>
      <c r="O185" s="4" t="str">
        <f t="shared" si="15"/>
        <v>Nej</v>
      </c>
    </row>
    <row r="186" spans="1:15" ht="76.5" hidden="1" x14ac:dyDescent="0.2">
      <c r="A186" s="4">
        <f t="shared" si="11"/>
        <v>186</v>
      </c>
      <c r="B186" s="243" t="s">
        <v>488</v>
      </c>
      <c r="C186" s="243" t="s">
        <v>496</v>
      </c>
      <c r="D186" s="243" t="s">
        <v>811</v>
      </c>
      <c r="E186" s="243" t="s">
        <v>756</v>
      </c>
      <c r="F186" s="243" t="s">
        <v>957</v>
      </c>
      <c r="G186" s="246" t="s">
        <v>1189</v>
      </c>
      <c r="I186" s="4" t="str">
        <f t="shared" si="16"/>
        <v>JA!</v>
      </c>
      <c r="J186" s="4" t="s">
        <v>488</v>
      </c>
      <c r="K186" s="4" t="str">
        <f t="shared" si="13"/>
        <v>Nej</v>
      </c>
      <c r="L186" s="243" t="s">
        <v>488</v>
      </c>
      <c r="M186" s="4" t="str">
        <f t="shared" si="14"/>
        <v>Nej</v>
      </c>
      <c r="N186" s="4" t="s">
        <v>488</v>
      </c>
      <c r="O186" s="4" t="str">
        <f t="shared" si="15"/>
        <v>Nej</v>
      </c>
    </row>
    <row r="187" spans="1:15" ht="89.25" hidden="1" x14ac:dyDescent="0.2">
      <c r="A187" s="4">
        <f t="shared" si="11"/>
        <v>187</v>
      </c>
      <c r="B187" s="243" t="s">
        <v>489</v>
      </c>
      <c r="C187" s="243" t="s">
        <v>498</v>
      </c>
      <c r="D187" s="243" t="s">
        <v>812</v>
      </c>
      <c r="E187" s="243" t="s">
        <v>757</v>
      </c>
      <c r="F187" s="243" t="s">
        <v>958</v>
      </c>
      <c r="G187" s="246" t="s">
        <v>1190</v>
      </c>
      <c r="I187" s="4" t="str">
        <f t="shared" si="16"/>
        <v>JA!</v>
      </c>
      <c r="J187" s="4" t="s">
        <v>489</v>
      </c>
      <c r="K187" s="4" t="str">
        <f t="shared" si="13"/>
        <v>Nej</v>
      </c>
      <c r="L187" s="243" t="s">
        <v>489</v>
      </c>
      <c r="M187" s="4" t="str">
        <f t="shared" si="14"/>
        <v>Nej</v>
      </c>
      <c r="N187" s="4" t="s">
        <v>489</v>
      </c>
      <c r="O187" s="4" t="str">
        <f t="shared" si="15"/>
        <v>Nej</v>
      </c>
    </row>
    <row r="188" spans="1:15" hidden="1" x14ac:dyDescent="0.2">
      <c r="A188" s="4">
        <f t="shared" si="11"/>
        <v>188</v>
      </c>
      <c r="B188" s="243" t="s">
        <v>490</v>
      </c>
      <c r="C188" s="243" t="s">
        <v>499</v>
      </c>
      <c r="D188" s="243" t="s">
        <v>490</v>
      </c>
      <c r="E188" s="243" t="s">
        <v>758</v>
      </c>
      <c r="F188" s="243" t="s">
        <v>959</v>
      </c>
      <c r="G188" s="246" t="s">
        <v>1191</v>
      </c>
      <c r="I188" s="4" t="str">
        <f t="shared" si="16"/>
        <v>JA!</v>
      </c>
      <c r="J188" s="4" t="s">
        <v>490</v>
      </c>
      <c r="K188" s="4" t="str">
        <f t="shared" si="13"/>
        <v>Nej</v>
      </c>
      <c r="L188" s="243" t="s">
        <v>490</v>
      </c>
      <c r="M188" s="4" t="str">
        <f t="shared" si="14"/>
        <v>Nej</v>
      </c>
      <c r="N188" s="4" t="s">
        <v>490</v>
      </c>
      <c r="O188" s="4" t="str">
        <f t="shared" si="15"/>
        <v>Nej</v>
      </c>
    </row>
    <row r="189" spans="1:15" hidden="1" x14ac:dyDescent="0.2">
      <c r="A189" s="4">
        <f t="shared" si="11"/>
        <v>189</v>
      </c>
      <c r="B189" s="243" t="s">
        <v>491</v>
      </c>
      <c r="C189" s="243" t="s">
        <v>500</v>
      </c>
      <c r="D189" s="243" t="s">
        <v>813</v>
      </c>
      <c r="E189" s="243" t="s">
        <v>759</v>
      </c>
      <c r="F189" s="243" t="s">
        <v>960</v>
      </c>
      <c r="G189" s="246" t="s">
        <v>1192</v>
      </c>
      <c r="I189" s="4" t="str">
        <f t="shared" si="16"/>
        <v>JA!</v>
      </c>
      <c r="J189" s="4" t="s">
        <v>491</v>
      </c>
      <c r="K189" s="4" t="str">
        <f t="shared" si="13"/>
        <v>Nej</v>
      </c>
      <c r="L189" s="243" t="s">
        <v>491</v>
      </c>
      <c r="M189" s="4" t="str">
        <f t="shared" si="14"/>
        <v>Nej</v>
      </c>
      <c r="N189" s="4" t="s">
        <v>491</v>
      </c>
      <c r="O189" s="4" t="str">
        <f t="shared" si="15"/>
        <v>Nej</v>
      </c>
    </row>
    <row r="190" spans="1:15" ht="76.5" hidden="1" x14ac:dyDescent="0.2">
      <c r="A190" s="4">
        <f t="shared" si="11"/>
        <v>190</v>
      </c>
      <c r="B190" s="243" t="s">
        <v>588</v>
      </c>
      <c r="C190" s="243" t="s">
        <v>589</v>
      </c>
      <c r="D190" s="243" t="s">
        <v>814</v>
      </c>
      <c r="E190" s="243" t="s">
        <v>760</v>
      </c>
      <c r="F190" s="243" t="s">
        <v>961</v>
      </c>
      <c r="G190" s="246" t="s">
        <v>1193</v>
      </c>
      <c r="I190" s="4" t="str">
        <f t="shared" si="16"/>
        <v>JA!</v>
      </c>
      <c r="J190" s="4" t="s">
        <v>588</v>
      </c>
      <c r="K190" s="4" t="str">
        <f t="shared" si="13"/>
        <v>Nej</v>
      </c>
      <c r="L190" s="243" t="s">
        <v>588</v>
      </c>
      <c r="M190" s="4" t="str">
        <f t="shared" si="14"/>
        <v>Nej</v>
      </c>
      <c r="N190" s="4" t="s">
        <v>588</v>
      </c>
      <c r="O190" s="4" t="str">
        <f t="shared" si="15"/>
        <v>Nej</v>
      </c>
    </row>
    <row r="191" spans="1:15" ht="27" hidden="1" x14ac:dyDescent="0.2">
      <c r="A191" s="4">
        <f t="shared" si="11"/>
        <v>191</v>
      </c>
      <c r="B191" s="243" t="s">
        <v>492</v>
      </c>
      <c r="C191" s="243" t="s">
        <v>501</v>
      </c>
      <c r="D191" s="243" t="s">
        <v>815</v>
      </c>
      <c r="E191" s="243" t="s">
        <v>761</v>
      </c>
      <c r="F191" s="243" t="s">
        <v>962</v>
      </c>
      <c r="G191" s="246" t="s">
        <v>1194</v>
      </c>
      <c r="I191" s="4" t="str">
        <f t="shared" si="16"/>
        <v>JA!</v>
      </c>
      <c r="J191" s="4" t="s">
        <v>492</v>
      </c>
      <c r="K191" s="4" t="str">
        <f t="shared" si="13"/>
        <v>Nej</v>
      </c>
      <c r="L191" s="243" t="s">
        <v>492</v>
      </c>
      <c r="M191" s="4" t="str">
        <f t="shared" si="14"/>
        <v>Nej</v>
      </c>
      <c r="N191" s="4" t="s">
        <v>1246</v>
      </c>
      <c r="O191" s="4" t="str">
        <f t="shared" si="15"/>
        <v>Nej</v>
      </c>
    </row>
    <row r="192" spans="1:15" ht="140.25" hidden="1" x14ac:dyDescent="0.2">
      <c r="A192" s="4">
        <f t="shared" si="11"/>
        <v>192</v>
      </c>
      <c r="B192" s="243" t="s">
        <v>570</v>
      </c>
      <c r="C192" s="243" t="s">
        <v>571</v>
      </c>
      <c r="D192" s="243" t="s">
        <v>816</v>
      </c>
      <c r="E192" s="243" t="s">
        <v>762</v>
      </c>
      <c r="F192" s="243" t="s">
        <v>963</v>
      </c>
      <c r="G192" s="246" t="s">
        <v>1195</v>
      </c>
      <c r="I192" s="4" t="str">
        <f t="shared" si="16"/>
        <v>JA!</v>
      </c>
      <c r="J192" s="4" t="s">
        <v>570</v>
      </c>
      <c r="K192" s="4" t="str">
        <f t="shared" si="13"/>
        <v>Nej</v>
      </c>
      <c r="L192" s="243" t="s">
        <v>570</v>
      </c>
      <c r="M192" s="4" t="str">
        <f t="shared" si="14"/>
        <v>Nej</v>
      </c>
      <c r="N192" s="4" t="s">
        <v>570</v>
      </c>
      <c r="O192" s="4" t="str">
        <f t="shared" si="15"/>
        <v>Nej</v>
      </c>
    </row>
    <row r="193" spans="1:15" ht="63.75" hidden="1" x14ac:dyDescent="0.2">
      <c r="A193" s="4">
        <f t="shared" si="11"/>
        <v>193</v>
      </c>
      <c r="B193" s="243" t="s">
        <v>494</v>
      </c>
      <c r="C193" s="243" t="s">
        <v>533</v>
      </c>
      <c r="D193" s="243" t="s">
        <v>817</v>
      </c>
      <c r="E193" s="243" t="s">
        <v>763</v>
      </c>
      <c r="F193" s="243" t="s">
        <v>964</v>
      </c>
      <c r="G193" s="246" t="s">
        <v>1196</v>
      </c>
      <c r="I193" s="4" t="str">
        <f t="shared" si="16"/>
        <v>JA!</v>
      </c>
      <c r="J193" s="4" t="s">
        <v>494</v>
      </c>
      <c r="K193" s="4" t="str">
        <f t="shared" si="13"/>
        <v>Nej</v>
      </c>
      <c r="L193" s="243" t="s">
        <v>494</v>
      </c>
      <c r="M193" s="4" t="str">
        <f t="shared" si="14"/>
        <v>Nej</v>
      </c>
      <c r="N193" s="4" t="s">
        <v>494</v>
      </c>
      <c r="O193" s="4" t="str">
        <f t="shared" si="15"/>
        <v>Nej</v>
      </c>
    </row>
    <row r="194" spans="1:15" ht="76.5" hidden="1" x14ac:dyDescent="0.2">
      <c r="A194" s="4">
        <f t="shared" si="11"/>
        <v>194</v>
      </c>
      <c r="B194" s="244" t="s">
        <v>508</v>
      </c>
      <c r="C194" s="244" t="s">
        <v>509</v>
      </c>
      <c r="D194" s="243" t="s">
        <v>818</v>
      </c>
      <c r="E194" s="243" t="s">
        <v>764</v>
      </c>
      <c r="F194" s="243" t="s">
        <v>1017</v>
      </c>
      <c r="G194" s="246" t="s">
        <v>1197</v>
      </c>
      <c r="I194" s="4" t="str">
        <f t="shared" si="16"/>
        <v>JA!</v>
      </c>
      <c r="J194" s="6" t="s">
        <v>508</v>
      </c>
      <c r="K194" s="4" t="str">
        <f t="shared" si="13"/>
        <v>Nej</v>
      </c>
      <c r="L194" s="244" t="s">
        <v>508</v>
      </c>
      <c r="M194" s="4" t="str">
        <f t="shared" si="14"/>
        <v>Nej</v>
      </c>
      <c r="N194" s="4" t="s">
        <v>508</v>
      </c>
      <c r="O194" s="4" t="str">
        <f t="shared" si="15"/>
        <v>Nej</v>
      </c>
    </row>
    <row r="195" spans="1:15" ht="102" hidden="1" x14ac:dyDescent="0.2">
      <c r="A195" s="4">
        <f t="shared" si="11"/>
        <v>195</v>
      </c>
      <c r="B195" s="243" t="s">
        <v>510</v>
      </c>
      <c r="C195" s="243" t="s">
        <v>511</v>
      </c>
      <c r="D195" s="243" t="s">
        <v>819</v>
      </c>
      <c r="E195" s="243" t="s">
        <v>765</v>
      </c>
      <c r="F195" s="243" t="s">
        <v>965</v>
      </c>
      <c r="G195" s="246" t="s">
        <v>1198</v>
      </c>
      <c r="I195" s="4" t="str">
        <f t="shared" si="16"/>
        <v>JA!</v>
      </c>
      <c r="J195" s="4" t="s">
        <v>510</v>
      </c>
      <c r="K195" s="4" t="str">
        <f t="shared" ref="K195:K258" si="17">+IF(B195=J195,"Nej","JA!")</f>
        <v>Nej</v>
      </c>
      <c r="L195" s="243" t="s">
        <v>510</v>
      </c>
      <c r="M195" s="4" t="str">
        <f t="shared" ref="M195:M258" si="18">+IF(B195=L195,"Nej","JA!")</f>
        <v>Nej</v>
      </c>
      <c r="N195" s="4" t="s">
        <v>510</v>
      </c>
      <c r="O195" s="4" t="str">
        <f t="shared" ref="O195:O258" si="19">+IF(B195=N195,"Nej","JA!")</f>
        <v>Nej</v>
      </c>
    </row>
    <row r="196" spans="1:15" ht="38.25" hidden="1" x14ac:dyDescent="0.2">
      <c r="A196" s="4">
        <f t="shared" si="11"/>
        <v>196</v>
      </c>
      <c r="B196" s="243" t="s">
        <v>611</v>
      </c>
      <c r="C196" s="243" t="s">
        <v>612</v>
      </c>
      <c r="D196" s="243" t="s">
        <v>997</v>
      </c>
      <c r="E196" s="243" t="s">
        <v>766</v>
      </c>
      <c r="F196" s="243" t="s">
        <v>991</v>
      </c>
      <c r="G196" s="246" t="s">
        <v>1199</v>
      </c>
      <c r="I196" s="4" t="str">
        <f t="shared" si="16"/>
        <v>JA!</v>
      </c>
      <c r="J196" s="4" t="s">
        <v>512</v>
      </c>
      <c r="K196" s="4" t="str">
        <f t="shared" si="17"/>
        <v>JA!</v>
      </c>
      <c r="L196" s="243" t="s">
        <v>611</v>
      </c>
      <c r="M196" s="4" t="str">
        <f t="shared" si="18"/>
        <v>Nej</v>
      </c>
      <c r="N196" s="4" t="s">
        <v>611</v>
      </c>
      <c r="O196" s="4" t="str">
        <f t="shared" si="19"/>
        <v>Nej</v>
      </c>
    </row>
    <row r="197" spans="1:15" hidden="1" x14ac:dyDescent="0.2">
      <c r="A197" s="4">
        <f t="shared" si="11"/>
        <v>197</v>
      </c>
      <c r="B197" s="243" t="s">
        <v>513</v>
      </c>
      <c r="C197" s="243" t="s">
        <v>514</v>
      </c>
      <c r="D197" s="243" t="s">
        <v>820</v>
      </c>
      <c r="E197" s="243" t="s">
        <v>767</v>
      </c>
      <c r="F197" s="243" t="s">
        <v>520</v>
      </c>
      <c r="G197" s="246" t="s">
        <v>1200</v>
      </c>
      <c r="I197" s="4" t="str">
        <f t="shared" si="16"/>
        <v>JA!</v>
      </c>
      <c r="J197" s="4" t="s">
        <v>513</v>
      </c>
      <c r="K197" s="4" t="str">
        <f t="shared" si="17"/>
        <v>Nej</v>
      </c>
      <c r="L197" s="243" t="s">
        <v>513</v>
      </c>
      <c r="M197" s="4" t="str">
        <f t="shared" si="18"/>
        <v>Nej</v>
      </c>
      <c r="N197" s="4" t="s">
        <v>513</v>
      </c>
      <c r="O197" s="4" t="str">
        <f t="shared" si="19"/>
        <v>Nej</v>
      </c>
    </row>
    <row r="198" spans="1:15" hidden="1" x14ac:dyDescent="0.2">
      <c r="A198" s="4">
        <f t="shared" si="11"/>
        <v>198</v>
      </c>
      <c r="B198" s="243" t="s">
        <v>515</v>
      </c>
      <c r="C198" s="243" t="s">
        <v>516</v>
      </c>
      <c r="D198" s="243" t="s">
        <v>821</v>
      </c>
      <c r="E198" s="243" t="s">
        <v>768</v>
      </c>
      <c r="F198" s="243" t="s">
        <v>521</v>
      </c>
      <c r="G198" s="246" t="s">
        <v>1201</v>
      </c>
      <c r="I198" s="4" t="str">
        <f t="shared" si="16"/>
        <v>JA!</v>
      </c>
      <c r="J198" s="4" t="s">
        <v>515</v>
      </c>
      <c r="K198" s="4" t="str">
        <f t="shared" si="17"/>
        <v>Nej</v>
      </c>
      <c r="L198" s="243" t="s">
        <v>515</v>
      </c>
      <c r="M198" s="4" t="str">
        <f t="shared" si="18"/>
        <v>Nej</v>
      </c>
      <c r="N198" s="4" t="s">
        <v>515</v>
      </c>
      <c r="O198" s="4" t="str">
        <f t="shared" si="19"/>
        <v>Nej</v>
      </c>
    </row>
    <row r="199" spans="1:15" hidden="1" x14ac:dyDescent="0.2">
      <c r="A199" s="4">
        <f t="shared" si="11"/>
        <v>199</v>
      </c>
      <c r="B199" s="243" t="s">
        <v>522</v>
      </c>
      <c r="C199" s="243" t="s">
        <v>523</v>
      </c>
      <c r="D199" s="243" t="s">
        <v>822</v>
      </c>
      <c r="E199" s="243" t="s">
        <v>769</v>
      </c>
      <c r="F199" s="243" t="s">
        <v>524</v>
      </c>
      <c r="G199" s="246" t="s">
        <v>1202</v>
      </c>
      <c r="I199" s="4" t="str">
        <f t="shared" si="16"/>
        <v>JA!</v>
      </c>
      <c r="J199" s="4" t="s">
        <v>522</v>
      </c>
      <c r="K199" s="4" t="str">
        <f t="shared" si="17"/>
        <v>Nej</v>
      </c>
      <c r="L199" s="243" t="s">
        <v>522</v>
      </c>
      <c r="M199" s="4" t="str">
        <f t="shared" si="18"/>
        <v>Nej</v>
      </c>
      <c r="N199" s="4" t="s">
        <v>522</v>
      </c>
      <c r="O199" s="4" t="str">
        <f t="shared" si="19"/>
        <v>Nej</v>
      </c>
    </row>
    <row r="200" spans="1:15" ht="38.25" hidden="1" x14ac:dyDescent="0.2">
      <c r="A200" s="4">
        <f t="shared" si="11"/>
        <v>200</v>
      </c>
      <c r="B200" s="243" t="s">
        <v>525</v>
      </c>
      <c r="C200" s="243" t="s">
        <v>526</v>
      </c>
      <c r="D200" s="243" t="s">
        <v>823</v>
      </c>
      <c r="E200" s="243" t="s">
        <v>770</v>
      </c>
      <c r="F200" s="243" t="s">
        <v>966</v>
      </c>
      <c r="G200" s="246" t="s">
        <v>1203</v>
      </c>
      <c r="I200" s="4" t="str">
        <f t="shared" si="16"/>
        <v>JA!</v>
      </c>
      <c r="J200" s="4" t="s">
        <v>525</v>
      </c>
      <c r="K200" s="4" t="str">
        <f t="shared" si="17"/>
        <v>Nej</v>
      </c>
      <c r="L200" s="243" t="s">
        <v>525</v>
      </c>
      <c r="M200" s="4" t="str">
        <f t="shared" si="18"/>
        <v>Nej</v>
      </c>
      <c r="N200" s="4" t="s">
        <v>525</v>
      </c>
      <c r="O200" s="4" t="str">
        <f t="shared" si="19"/>
        <v>Nej</v>
      </c>
    </row>
    <row r="201" spans="1:15" hidden="1" x14ac:dyDescent="0.2">
      <c r="A201" s="4">
        <f t="shared" si="11"/>
        <v>201</v>
      </c>
      <c r="B201" s="243" t="s">
        <v>527</v>
      </c>
      <c r="C201" s="243" t="s">
        <v>528</v>
      </c>
      <c r="D201" s="243" t="s">
        <v>824</v>
      </c>
      <c r="E201" s="243" t="s">
        <v>771</v>
      </c>
      <c r="F201" s="243" t="s">
        <v>529</v>
      </c>
      <c r="G201" s="246" t="s">
        <v>1204</v>
      </c>
      <c r="I201" s="4" t="str">
        <f t="shared" si="16"/>
        <v>JA!</v>
      </c>
      <c r="J201" s="4" t="s">
        <v>527</v>
      </c>
      <c r="K201" s="4" t="str">
        <f t="shared" si="17"/>
        <v>Nej</v>
      </c>
      <c r="L201" s="243" t="s">
        <v>527</v>
      </c>
      <c r="M201" s="4" t="str">
        <f t="shared" si="18"/>
        <v>Nej</v>
      </c>
      <c r="N201" s="4" t="s">
        <v>527</v>
      </c>
      <c r="O201" s="4" t="str">
        <f t="shared" si="19"/>
        <v>Nej</v>
      </c>
    </row>
    <row r="202" spans="1:15" ht="165.75" hidden="1" x14ac:dyDescent="0.2">
      <c r="A202" s="4">
        <f t="shared" si="11"/>
        <v>202</v>
      </c>
      <c r="B202" s="243" t="s">
        <v>530</v>
      </c>
      <c r="C202" s="243" t="s">
        <v>531</v>
      </c>
      <c r="D202" s="243" t="s">
        <v>825</v>
      </c>
      <c r="E202" s="243" t="s">
        <v>772</v>
      </c>
      <c r="F202" s="243" t="s">
        <v>967</v>
      </c>
      <c r="G202" s="246" t="s">
        <v>1205</v>
      </c>
      <c r="I202" s="4" t="str">
        <f t="shared" si="16"/>
        <v>JA!</v>
      </c>
      <c r="J202" s="4" t="s">
        <v>530</v>
      </c>
      <c r="K202" s="4" t="str">
        <f t="shared" si="17"/>
        <v>Nej</v>
      </c>
      <c r="L202" s="243" t="s">
        <v>530</v>
      </c>
      <c r="M202" s="4" t="str">
        <f t="shared" si="18"/>
        <v>Nej</v>
      </c>
      <c r="N202" s="4" t="s">
        <v>530</v>
      </c>
      <c r="O202" s="4" t="str">
        <f t="shared" si="19"/>
        <v>Nej</v>
      </c>
    </row>
    <row r="203" spans="1:15" hidden="1" x14ac:dyDescent="0.2">
      <c r="A203" s="4">
        <f t="shared" si="11"/>
        <v>203</v>
      </c>
      <c r="B203" s="243" t="s">
        <v>532</v>
      </c>
      <c r="C203" s="243" t="s">
        <v>532</v>
      </c>
      <c r="D203" s="243" t="s">
        <v>532</v>
      </c>
      <c r="E203" s="243" t="s">
        <v>773</v>
      </c>
      <c r="F203" s="243" t="s">
        <v>532</v>
      </c>
      <c r="G203" s="246" t="s">
        <v>532</v>
      </c>
      <c r="I203" s="4" t="str">
        <f t="shared" si="16"/>
        <v>JA!</v>
      </c>
      <c r="J203" s="4" t="s">
        <v>532</v>
      </c>
      <c r="K203" s="4" t="str">
        <f t="shared" si="17"/>
        <v>Nej</v>
      </c>
      <c r="L203" s="243" t="s">
        <v>532</v>
      </c>
      <c r="M203" s="4" t="str">
        <f t="shared" si="18"/>
        <v>Nej</v>
      </c>
      <c r="N203" s="4" t="s">
        <v>532</v>
      </c>
      <c r="O203" s="4" t="str">
        <f t="shared" si="19"/>
        <v>Nej</v>
      </c>
    </row>
    <row r="204" spans="1:15" ht="63.75" hidden="1" x14ac:dyDescent="0.2">
      <c r="A204" s="4">
        <f t="shared" si="11"/>
        <v>204</v>
      </c>
      <c r="B204" s="243" t="s">
        <v>1280</v>
      </c>
      <c r="C204" s="243" t="s">
        <v>841</v>
      </c>
      <c r="D204" s="243" t="s">
        <v>1287</v>
      </c>
      <c r="E204" s="243" t="s">
        <v>1290</v>
      </c>
      <c r="F204" s="243" t="s">
        <v>1284</v>
      </c>
      <c r="G204" s="246" t="s">
        <v>1293</v>
      </c>
      <c r="I204" s="4" t="str">
        <f t="shared" si="16"/>
        <v>JA!</v>
      </c>
      <c r="J204" s="4" t="s">
        <v>534</v>
      </c>
      <c r="K204" s="4" t="str">
        <f t="shared" si="17"/>
        <v>JA!</v>
      </c>
      <c r="L204" s="243" t="s">
        <v>840</v>
      </c>
      <c r="M204" s="4" t="str">
        <f t="shared" si="18"/>
        <v>JA!</v>
      </c>
      <c r="N204" s="4" t="s">
        <v>840</v>
      </c>
      <c r="O204" s="4" t="str">
        <f t="shared" si="19"/>
        <v>JA!</v>
      </c>
    </row>
    <row r="205" spans="1:15" ht="51" hidden="1" x14ac:dyDescent="0.2">
      <c r="A205" s="4">
        <f t="shared" si="11"/>
        <v>205</v>
      </c>
      <c r="B205" s="246" t="s">
        <v>535</v>
      </c>
      <c r="C205" s="246" t="s">
        <v>536</v>
      </c>
      <c r="D205" s="243" t="s">
        <v>826</v>
      </c>
      <c r="E205" s="243" t="s">
        <v>774</v>
      </c>
      <c r="F205" s="243" t="s">
        <v>968</v>
      </c>
      <c r="G205" s="246" t="s">
        <v>1206</v>
      </c>
      <c r="I205" s="4" t="str">
        <f t="shared" si="16"/>
        <v>JA!</v>
      </c>
      <c r="J205" s="7" t="s">
        <v>535</v>
      </c>
      <c r="K205" s="4" t="str">
        <f t="shared" si="17"/>
        <v>Nej</v>
      </c>
      <c r="L205" s="246" t="s">
        <v>535</v>
      </c>
      <c r="M205" s="4" t="str">
        <f t="shared" si="18"/>
        <v>Nej</v>
      </c>
      <c r="N205" s="4" t="s">
        <v>535</v>
      </c>
      <c r="O205" s="4" t="str">
        <f t="shared" si="19"/>
        <v>Nej</v>
      </c>
    </row>
    <row r="206" spans="1:15" ht="153" hidden="1" x14ac:dyDescent="0.2">
      <c r="A206" s="4">
        <f t="shared" si="11"/>
        <v>206</v>
      </c>
      <c r="B206" s="243" t="s">
        <v>582</v>
      </c>
      <c r="C206" s="243" t="s">
        <v>537</v>
      </c>
      <c r="D206" s="243" t="s">
        <v>827</v>
      </c>
      <c r="E206" s="243" t="s">
        <v>775</v>
      </c>
      <c r="F206" s="243" t="s">
        <v>969</v>
      </c>
      <c r="G206" s="246" t="s">
        <v>1207</v>
      </c>
      <c r="I206" s="4" t="str">
        <f t="shared" si="16"/>
        <v>JA!</v>
      </c>
      <c r="J206" s="4" t="s">
        <v>582</v>
      </c>
      <c r="K206" s="4" t="str">
        <f t="shared" si="17"/>
        <v>Nej</v>
      </c>
      <c r="L206" s="243" t="s">
        <v>582</v>
      </c>
      <c r="M206" s="4" t="str">
        <f t="shared" si="18"/>
        <v>Nej</v>
      </c>
      <c r="N206" s="4" t="s">
        <v>582</v>
      </c>
      <c r="O206" s="4" t="str">
        <f t="shared" si="19"/>
        <v>Nej</v>
      </c>
    </row>
    <row r="207" spans="1:15" ht="127.5" hidden="1" x14ac:dyDescent="0.2">
      <c r="A207" s="4">
        <f t="shared" si="11"/>
        <v>207</v>
      </c>
      <c r="B207" s="243" t="s">
        <v>538</v>
      </c>
      <c r="C207" s="243" t="s">
        <v>539</v>
      </c>
      <c r="D207" s="243" t="s">
        <v>828</v>
      </c>
      <c r="E207" s="243" t="s">
        <v>776</v>
      </c>
      <c r="F207" s="243" t="s">
        <v>970</v>
      </c>
      <c r="G207" s="246" t="s">
        <v>1208</v>
      </c>
      <c r="I207" s="4" t="str">
        <f t="shared" si="16"/>
        <v>JA!</v>
      </c>
      <c r="J207" s="4" t="s">
        <v>538</v>
      </c>
      <c r="K207" s="4" t="str">
        <f t="shared" si="17"/>
        <v>Nej</v>
      </c>
      <c r="L207" s="243" t="s">
        <v>538</v>
      </c>
      <c r="M207" s="4" t="str">
        <f t="shared" si="18"/>
        <v>Nej</v>
      </c>
      <c r="N207" s="4" t="s">
        <v>538</v>
      </c>
      <c r="O207" s="4" t="str">
        <f t="shared" si="19"/>
        <v>Nej</v>
      </c>
    </row>
    <row r="208" spans="1:15" ht="38.25" hidden="1" x14ac:dyDescent="0.2">
      <c r="A208" s="4">
        <f t="shared" si="11"/>
        <v>208</v>
      </c>
      <c r="B208" s="243" t="s">
        <v>540</v>
      </c>
      <c r="C208" s="243" t="s">
        <v>843</v>
      </c>
      <c r="D208" s="243" t="s">
        <v>542</v>
      </c>
      <c r="E208" s="243" t="s">
        <v>777</v>
      </c>
      <c r="F208" s="243" t="s">
        <v>971</v>
      </c>
      <c r="G208" s="246" t="s">
        <v>1209</v>
      </c>
      <c r="I208" s="4" t="str">
        <f t="shared" si="16"/>
        <v>JA!</v>
      </c>
      <c r="J208" s="4" t="s">
        <v>540</v>
      </c>
      <c r="K208" s="4" t="str">
        <f t="shared" si="17"/>
        <v>Nej</v>
      </c>
      <c r="L208" s="243" t="s">
        <v>540</v>
      </c>
      <c r="M208" s="4" t="str">
        <f t="shared" si="18"/>
        <v>Nej</v>
      </c>
      <c r="N208" s="4" t="s">
        <v>540</v>
      </c>
      <c r="O208" s="4" t="str">
        <f t="shared" si="19"/>
        <v>Nej</v>
      </c>
    </row>
    <row r="209" spans="1:15" ht="25.5" hidden="1" x14ac:dyDescent="0.2">
      <c r="A209" s="4">
        <f t="shared" si="11"/>
        <v>209</v>
      </c>
      <c r="B209" s="243" t="s">
        <v>541</v>
      </c>
      <c r="C209" s="243" t="s">
        <v>543</v>
      </c>
      <c r="D209" s="243" t="s">
        <v>541</v>
      </c>
      <c r="E209" s="243" t="s">
        <v>778</v>
      </c>
      <c r="F209" s="243" t="s">
        <v>972</v>
      </c>
      <c r="G209" s="246" t="s">
        <v>1210</v>
      </c>
      <c r="I209" s="4" t="str">
        <f t="shared" si="16"/>
        <v>JA!</v>
      </c>
      <c r="J209" s="4" t="s">
        <v>541</v>
      </c>
      <c r="K209" s="4" t="str">
        <f t="shared" si="17"/>
        <v>Nej</v>
      </c>
      <c r="L209" s="243" t="s">
        <v>541</v>
      </c>
      <c r="M209" s="4" t="str">
        <f t="shared" si="18"/>
        <v>Nej</v>
      </c>
      <c r="N209" s="4" t="s">
        <v>541</v>
      </c>
      <c r="O209" s="4" t="str">
        <f t="shared" si="19"/>
        <v>Nej</v>
      </c>
    </row>
    <row r="210" spans="1:15" ht="38.25" hidden="1" x14ac:dyDescent="0.2">
      <c r="A210" s="4">
        <f t="shared" si="11"/>
        <v>210</v>
      </c>
      <c r="B210" s="243" t="s">
        <v>544</v>
      </c>
      <c r="C210" s="243" t="s">
        <v>546</v>
      </c>
      <c r="D210" s="243" t="s">
        <v>545</v>
      </c>
      <c r="E210" s="243" t="s">
        <v>779</v>
      </c>
      <c r="F210" s="243" t="s">
        <v>973</v>
      </c>
      <c r="G210" s="246" t="s">
        <v>1211</v>
      </c>
      <c r="I210" s="4" t="str">
        <f t="shared" si="16"/>
        <v>JA!</v>
      </c>
      <c r="J210" s="4" t="s">
        <v>544</v>
      </c>
      <c r="K210" s="4" t="str">
        <f t="shared" si="17"/>
        <v>Nej</v>
      </c>
      <c r="L210" s="243" t="s">
        <v>544</v>
      </c>
      <c r="M210" s="4" t="str">
        <f t="shared" si="18"/>
        <v>Nej</v>
      </c>
      <c r="N210" s="4" t="s">
        <v>544</v>
      </c>
      <c r="O210" s="4" t="str">
        <f t="shared" si="19"/>
        <v>Nej</v>
      </c>
    </row>
    <row r="211" spans="1:15" ht="89.25" hidden="1" x14ac:dyDescent="0.2">
      <c r="A211" s="4">
        <f t="shared" si="11"/>
        <v>211</v>
      </c>
      <c r="B211" s="243" t="s">
        <v>547</v>
      </c>
      <c r="C211" s="243" t="s">
        <v>548</v>
      </c>
      <c r="D211" s="243" t="s">
        <v>829</v>
      </c>
      <c r="E211" s="243" t="s">
        <v>780</v>
      </c>
      <c r="F211" s="243" t="s">
        <v>974</v>
      </c>
      <c r="G211" s="246" t="s">
        <v>1212</v>
      </c>
      <c r="I211" s="4" t="str">
        <f t="shared" si="16"/>
        <v>JA!</v>
      </c>
      <c r="J211" s="4" t="s">
        <v>547</v>
      </c>
      <c r="K211" s="4" t="str">
        <f t="shared" si="17"/>
        <v>Nej</v>
      </c>
      <c r="L211" s="243" t="s">
        <v>547</v>
      </c>
      <c r="M211" s="4" t="str">
        <f t="shared" si="18"/>
        <v>Nej</v>
      </c>
      <c r="N211" s="4" t="s">
        <v>547</v>
      </c>
      <c r="O211" s="4" t="str">
        <f t="shared" si="19"/>
        <v>Nej</v>
      </c>
    </row>
    <row r="212" spans="1:15" ht="38.25" hidden="1" x14ac:dyDescent="0.2">
      <c r="A212" s="4">
        <f t="shared" si="11"/>
        <v>212</v>
      </c>
      <c r="B212" s="243" t="s">
        <v>549</v>
      </c>
      <c r="C212" s="243" t="s">
        <v>555</v>
      </c>
      <c r="D212" s="243" t="s">
        <v>830</v>
      </c>
      <c r="E212" s="243" t="s">
        <v>781</v>
      </c>
      <c r="F212" s="243" t="s">
        <v>975</v>
      </c>
      <c r="G212" s="246" t="s">
        <v>1213</v>
      </c>
      <c r="I212" s="4" t="str">
        <f t="shared" si="16"/>
        <v>JA!</v>
      </c>
      <c r="J212" s="4" t="s">
        <v>549</v>
      </c>
      <c r="K212" s="4" t="str">
        <f t="shared" si="17"/>
        <v>Nej</v>
      </c>
      <c r="L212" s="243" t="s">
        <v>549</v>
      </c>
      <c r="M212" s="4" t="str">
        <f t="shared" si="18"/>
        <v>Nej</v>
      </c>
      <c r="N212" s="4" t="s">
        <v>549</v>
      </c>
      <c r="O212" s="4" t="str">
        <f t="shared" si="19"/>
        <v>Nej</v>
      </c>
    </row>
    <row r="213" spans="1:15" ht="114.75" hidden="1" x14ac:dyDescent="0.2">
      <c r="A213" s="4">
        <f t="shared" si="11"/>
        <v>213</v>
      </c>
      <c r="B213" s="243" t="s">
        <v>550</v>
      </c>
      <c r="C213" s="243" t="s">
        <v>844</v>
      </c>
      <c r="D213" s="243" t="s">
        <v>831</v>
      </c>
      <c r="E213" s="243" t="s">
        <v>782</v>
      </c>
      <c r="F213" s="243" t="s">
        <v>1018</v>
      </c>
      <c r="G213" s="246" t="s">
        <v>1214</v>
      </c>
      <c r="I213" s="4" t="str">
        <f t="shared" si="16"/>
        <v>JA!</v>
      </c>
      <c r="J213" s="4" t="s">
        <v>550</v>
      </c>
      <c r="K213" s="4" t="str">
        <f t="shared" si="17"/>
        <v>Nej</v>
      </c>
      <c r="L213" s="243" t="s">
        <v>550</v>
      </c>
      <c r="M213" s="4" t="str">
        <f t="shared" si="18"/>
        <v>Nej</v>
      </c>
      <c r="N213" s="4" t="s">
        <v>550</v>
      </c>
      <c r="O213" s="4" t="str">
        <f t="shared" si="19"/>
        <v>Nej</v>
      </c>
    </row>
    <row r="214" spans="1:15" ht="38.25" hidden="1" x14ac:dyDescent="0.2">
      <c r="A214" s="4">
        <f t="shared" si="11"/>
        <v>214</v>
      </c>
      <c r="B214" s="243" t="s">
        <v>551</v>
      </c>
      <c r="C214" s="243" t="s">
        <v>845</v>
      </c>
      <c r="D214" s="243" t="s">
        <v>832</v>
      </c>
      <c r="E214" s="243" t="s">
        <v>783</v>
      </c>
      <c r="F214" s="243" t="s">
        <v>976</v>
      </c>
      <c r="G214" s="246" t="s">
        <v>1215</v>
      </c>
      <c r="I214" s="4" t="str">
        <f t="shared" si="16"/>
        <v>JA!</v>
      </c>
      <c r="J214" s="4" t="s">
        <v>551</v>
      </c>
      <c r="K214" s="4" t="str">
        <f t="shared" si="17"/>
        <v>Nej</v>
      </c>
      <c r="L214" s="243" t="s">
        <v>551</v>
      </c>
      <c r="M214" s="4" t="str">
        <f t="shared" si="18"/>
        <v>Nej</v>
      </c>
      <c r="N214" s="4" t="s">
        <v>551</v>
      </c>
      <c r="O214" s="4" t="str">
        <f t="shared" si="19"/>
        <v>Nej</v>
      </c>
    </row>
    <row r="215" spans="1:15" ht="38.25" hidden="1" x14ac:dyDescent="0.2">
      <c r="A215" s="4">
        <f t="shared" si="11"/>
        <v>215</v>
      </c>
      <c r="B215" s="243" t="s">
        <v>552</v>
      </c>
      <c r="C215" s="243" t="s">
        <v>846</v>
      </c>
      <c r="D215" s="243" t="s">
        <v>833</v>
      </c>
      <c r="E215" s="243" t="s">
        <v>1274</v>
      </c>
      <c r="F215" s="243" t="s">
        <v>977</v>
      </c>
      <c r="G215" s="246" t="s">
        <v>1216</v>
      </c>
      <c r="I215" s="4" t="str">
        <f t="shared" si="16"/>
        <v>JA!</v>
      </c>
      <c r="J215" s="4" t="s">
        <v>552</v>
      </c>
      <c r="K215" s="4" t="str">
        <f t="shared" si="17"/>
        <v>Nej</v>
      </c>
      <c r="L215" s="243" t="s">
        <v>552</v>
      </c>
      <c r="M215" s="4" t="str">
        <f t="shared" si="18"/>
        <v>Nej</v>
      </c>
      <c r="N215" s="4" t="s">
        <v>552</v>
      </c>
      <c r="O215" s="4" t="str">
        <f t="shared" si="19"/>
        <v>Nej</v>
      </c>
    </row>
    <row r="216" spans="1:15" ht="63.75" hidden="1" x14ac:dyDescent="0.2">
      <c r="A216" s="4">
        <f t="shared" si="11"/>
        <v>216</v>
      </c>
      <c r="B216" s="243" t="s">
        <v>554</v>
      </c>
      <c r="C216" s="243" t="s">
        <v>847</v>
      </c>
      <c r="D216" s="243" t="s">
        <v>834</v>
      </c>
      <c r="E216" s="243" t="s">
        <v>784</v>
      </c>
      <c r="F216" s="243" t="s">
        <v>978</v>
      </c>
      <c r="G216" s="246" t="s">
        <v>1217</v>
      </c>
      <c r="I216" s="4" t="str">
        <f t="shared" si="16"/>
        <v>JA!</v>
      </c>
      <c r="J216" s="4" t="s">
        <v>554</v>
      </c>
      <c r="K216" s="4" t="str">
        <f t="shared" si="17"/>
        <v>Nej</v>
      </c>
      <c r="L216" s="243" t="s">
        <v>554</v>
      </c>
      <c r="M216" s="4" t="str">
        <f t="shared" si="18"/>
        <v>Nej</v>
      </c>
      <c r="N216" s="4" t="s">
        <v>554</v>
      </c>
      <c r="O216" s="4" t="str">
        <f t="shared" si="19"/>
        <v>Nej</v>
      </c>
    </row>
    <row r="217" spans="1:15" ht="216.75" hidden="1" x14ac:dyDescent="0.2">
      <c r="A217" s="4">
        <f t="shared" si="11"/>
        <v>217</v>
      </c>
      <c r="B217" s="243" t="s">
        <v>557</v>
      </c>
      <c r="C217" s="243" t="s">
        <v>558</v>
      </c>
      <c r="D217" s="243" t="s">
        <v>559</v>
      </c>
      <c r="E217" s="243" t="s">
        <v>785</v>
      </c>
      <c r="F217" s="243" t="s">
        <v>979</v>
      </c>
      <c r="G217" s="246" t="s">
        <v>1218</v>
      </c>
      <c r="I217" s="4" t="str">
        <f t="shared" si="16"/>
        <v>JA!</v>
      </c>
      <c r="J217" s="4" t="s">
        <v>557</v>
      </c>
      <c r="K217" s="4" t="str">
        <f t="shared" si="17"/>
        <v>Nej</v>
      </c>
      <c r="L217" s="243" t="s">
        <v>557</v>
      </c>
      <c r="M217" s="4" t="str">
        <f t="shared" si="18"/>
        <v>Nej</v>
      </c>
      <c r="N217" s="4" t="s">
        <v>557</v>
      </c>
      <c r="O217" s="4" t="str">
        <f t="shared" si="19"/>
        <v>Nej</v>
      </c>
    </row>
    <row r="218" spans="1:15" ht="89.25" hidden="1" x14ac:dyDescent="0.2">
      <c r="A218" s="4">
        <f t="shared" si="11"/>
        <v>218</v>
      </c>
      <c r="B218" s="243" t="s">
        <v>560</v>
      </c>
      <c r="C218" s="243" t="s">
        <v>561</v>
      </c>
      <c r="D218" s="243" t="s">
        <v>562</v>
      </c>
      <c r="E218" s="243" t="s">
        <v>786</v>
      </c>
      <c r="F218" s="243" t="s">
        <v>980</v>
      </c>
      <c r="G218" s="246" t="s">
        <v>1219</v>
      </c>
      <c r="I218" s="4" t="str">
        <f t="shared" si="16"/>
        <v>JA!</v>
      </c>
      <c r="J218" s="4" t="s">
        <v>560</v>
      </c>
      <c r="K218" s="4" t="str">
        <f t="shared" si="17"/>
        <v>Nej</v>
      </c>
      <c r="L218" s="243" t="s">
        <v>560</v>
      </c>
      <c r="M218" s="4" t="str">
        <f t="shared" si="18"/>
        <v>Nej</v>
      </c>
      <c r="N218" s="4" t="s">
        <v>560</v>
      </c>
      <c r="O218" s="4" t="str">
        <f t="shared" si="19"/>
        <v>Nej</v>
      </c>
    </row>
    <row r="219" spans="1:15" ht="191.25" hidden="1" x14ac:dyDescent="0.2">
      <c r="A219" s="4">
        <f t="shared" si="11"/>
        <v>219</v>
      </c>
      <c r="B219" s="243" t="s">
        <v>568</v>
      </c>
      <c r="C219" s="243" t="s">
        <v>848</v>
      </c>
      <c r="D219" s="243" t="s">
        <v>835</v>
      </c>
      <c r="E219" s="243" t="s">
        <v>787</v>
      </c>
      <c r="F219" s="243" t="s">
        <v>981</v>
      </c>
      <c r="G219" s="246" t="s">
        <v>1220</v>
      </c>
      <c r="I219" s="4" t="str">
        <f t="shared" si="16"/>
        <v>JA!</v>
      </c>
      <c r="J219" s="4" t="s">
        <v>568</v>
      </c>
      <c r="K219" s="4" t="str">
        <f t="shared" si="17"/>
        <v>Nej</v>
      </c>
      <c r="L219" s="243" t="s">
        <v>568</v>
      </c>
      <c r="M219" s="4" t="str">
        <f t="shared" si="18"/>
        <v>Nej</v>
      </c>
      <c r="N219" s="4" t="s">
        <v>568</v>
      </c>
      <c r="O219" s="4" t="str">
        <f t="shared" si="19"/>
        <v>Nej</v>
      </c>
    </row>
    <row r="220" spans="1:15" ht="25.5" hidden="1" x14ac:dyDescent="0.2">
      <c r="A220" s="4">
        <f t="shared" si="11"/>
        <v>220</v>
      </c>
      <c r="B220" s="243" t="s">
        <v>583</v>
      </c>
      <c r="C220" s="243" t="s">
        <v>585</v>
      </c>
      <c r="D220" s="243" t="s">
        <v>583</v>
      </c>
      <c r="E220" s="243" t="s">
        <v>788</v>
      </c>
      <c r="F220" s="243" t="s">
        <v>584</v>
      </c>
      <c r="G220" s="246" t="s">
        <v>1221</v>
      </c>
      <c r="I220" s="4" t="str">
        <f t="shared" si="16"/>
        <v>JA!</v>
      </c>
      <c r="J220" s="4" t="s">
        <v>583</v>
      </c>
      <c r="K220" s="4" t="str">
        <f t="shared" si="17"/>
        <v>Nej</v>
      </c>
      <c r="L220" s="243" t="s">
        <v>583</v>
      </c>
      <c r="M220" s="4" t="str">
        <f t="shared" si="18"/>
        <v>Nej</v>
      </c>
      <c r="N220" s="4" t="s">
        <v>583</v>
      </c>
      <c r="O220" s="4" t="str">
        <f t="shared" si="19"/>
        <v>Nej</v>
      </c>
    </row>
    <row r="221" spans="1:15" ht="63.75" hidden="1" x14ac:dyDescent="0.2">
      <c r="A221" s="4">
        <f t="shared" si="11"/>
        <v>221</v>
      </c>
      <c r="B221" s="243" t="s">
        <v>586</v>
      </c>
      <c r="C221" s="243" t="s">
        <v>587</v>
      </c>
      <c r="D221" s="243" t="s">
        <v>836</v>
      </c>
      <c r="E221" s="243" t="s">
        <v>789</v>
      </c>
      <c r="F221" s="243" t="s">
        <v>982</v>
      </c>
      <c r="G221" s="246" t="s">
        <v>1222</v>
      </c>
      <c r="I221" s="4" t="str">
        <f t="shared" si="16"/>
        <v>JA!</v>
      </c>
      <c r="J221" s="4" t="s">
        <v>586</v>
      </c>
      <c r="K221" s="4" t="str">
        <f t="shared" si="17"/>
        <v>Nej</v>
      </c>
      <c r="L221" s="243" t="s">
        <v>586</v>
      </c>
      <c r="M221" s="4" t="str">
        <f t="shared" si="18"/>
        <v>Nej</v>
      </c>
      <c r="N221" s="4" t="s">
        <v>586</v>
      </c>
      <c r="O221" s="4" t="str">
        <f t="shared" si="19"/>
        <v>Nej</v>
      </c>
    </row>
    <row r="222" spans="1:15" ht="63.75" hidden="1" x14ac:dyDescent="0.2">
      <c r="A222" s="4">
        <f t="shared" si="11"/>
        <v>222</v>
      </c>
      <c r="B222" s="243" t="s">
        <v>594</v>
      </c>
      <c r="C222" s="243" t="s">
        <v>595</v>
      </c>
      <c r="D222" s="243" t="s">
        <v>837</v>
      </c>
      <c r="E222" s="243" t="s">
        <v>790</v>
      </c>
      <c r="F222" s="243" t="s">
        <v>983</v>
      </c>
      <c r="G222" s="246" t="s">
        <v>1223</v>
      </c>
      <c r="I222" s="4" t="str">
        <f t="shared" si="16"/>
        <v>JA!</v>
      </c>
      <c r="J222" s="4" t="s">
        <v>594</v>
      </c>
      <c r="K222" s="4" t="str">
        <f t="shared" si="17"/>
        <v>Nej</v>
      </c>
      <c r="L222" s="243" t="s">
        <v>594</v>
      </c>
      <c r="M222" s="4" t="str">
        <f t="shared" si="18"/>
        <v>Nej</v>
      </c>
      <c r="N222" s="4" t="s">
        <v>594</v>
      </c>
      <c r="O222" s="4" t="str">
        <f t="shared" si="19"/>
        <v>Nej</v>
      </c>
    </row>
    <row r="223" spans="1:15" hidden="1" x14ac:dyDescent="0.2">
      <c r="A223" s="4">
        <f t="shared" si="11"/>
        <v>223</v>
      </c>
      <c r="B223" s="243" t="s">
        <v>596</v>
      </c>
      <c r="C223" s="243" t="s">
        <v>597</v>
      </c>
      <c r="D223" s="243" t="s">
        <v>596</v>
      </c>
      <c r="E223" s="243" t="s">
        <v>791</v>
      </c>
      <c r="F223" s="243" t="s">
        <v>984</v>
      </c>
      <c r="G223" s="246" t="s">
        <v>1224</v>
      </c>
      <c r="I223" s="4" t="str">
        <f t="shared" si="16"/>
        <v>JA!</v>
      </c>
      <c r="J223" s="4" t="s">
        <v>596</v>
      </c>
      <c r="K223" s="4" t="str">
        <f t="shared" si="17"/>
        <v>Nej</v>
      </c>
      <c r="L223" s="243" t="s">
        <v>596</v>
      </c>
      <c r="M223" s="4" t="str">
        <f t="shared" si="18"/>
        <v>Nej</v>
      </c>
      <c r="N223" s="4" t="s">
        <v>596</v>
      </c>
      <c r="O223" s="4" t="str">
        <f t="shared" si="19"/>
        <v>Nej</v>
      </c>
    </row>
    <row r="224" spans="1:15" ht="38.25" hidden="1" x14ac:dyDescent="0.2">
      <c r="A224" s="4">
        <f t="shared" si="11"/>
        <v>224</v>
      </c>
      <c r="B224" s="243" t="s">
        <v>598</v>
      </c>
      <c r="C224" s="243" t="s">
        <v>599</v>
      </c>
      <c r="D224" s="243" t="s">
        <v>838</v>
      </c>
      <c r="E224" s="243" t="s">
        <v>792</v>
      </c>
      <c r="F224" s="243" t="s">
        <v>985</v>
      </c>
      <c r="G224" s="246" t="s">
        <v>1225</v>
      </c>
      <c r="I224" s="4" t="str">
        <f t="shared" si="16"/>
        <v>JA!</v>
      </c>
      <c r="J224" s="4" t="s">
        <v>598</v>
      </c>
      <c r="K224" s="4" t="str">
        <f t="shared" si="17"/>
        <v>Nej</v>
      </c>
      <c r="L224" s="243" t="s">
        <v>598</v>
      </c>
      <c r="M224" s="4" t="str">
        <f t="shared" si="18"/>
        <v>Nej</v>
      </c>
      <c r="N224" s="4" t="s">
        <v>598</v>
      </c>
      <c r="O224" s="4" t="str">
        <f t="shared" si="19"/>
        <v>Nej</v>
      </c>
    </row>
    <row r="225" spans="1:15" ht="25.5" hidden="1" x14ac:dyDescent="0.2">
      <c r="A225" s="4">
        <f t="shared" si="11"/>
        <v>225</v>
      </c>
      <c r="B225" s="251" t="s">
        <v>605</v>
      </c>
      <c r="C225" s="251" t="s">
        <v>606</v>
      </c>
      <c r="D225" s="251" t="s">
        <v>998</v>
      </c>
      <c r="E225" s="251" t="s">
        <v>1275</v>
      </c>
      <c r="F225" s="251" t="s">
        <v>992</v>
      </c>
      <c r="G225" s="262" t="s">
        <v>1226</v>
      </c>
      <c r="I225" s="4" t="str">
        <f t="shared" si="16"/>
        <v>JA!</v>
      </c>
      <c r="K225" s="4" t="str">
        <f t="shared" si="17"/>
        <v>JA!</v>
      </c>
      <c r="L225" s="251" t="s">
        <v>605</v>
      </c>
      <c r="M225" s="4" t="str">
        <f t="shared" si="18"/>
        <v>Nej</v>
      </c>
      <c r="N225" s="4" t="s">
        <v>605</v>
      </c>
      <c r="O225" s="4" t="str">
        <f t="shared" si="19"/>
        <v>Nej</v>
      </c>
    </row>
    <row r="226" spans="1:15" x14ac:dyDescent="0.2">
      <c r="A226" s="4">
        <f t="shared" si="11"/>
        <v>226</v>
      </c>
      <c r="B226" s="243" t="s">
        <v>1294</v>
      </c>
      <c r="C226" s="243" t="s">
        <v>1305</v>
      </c>
      <c r="D226" s="243" t="s">
        <v>1294</v>
      </c>
      <c r="E226" s="243" t="s">
        <v>1299</v>
      </c>
      <c r="F226" s="243" t="s">
        <v>1304</v>
      </c>
      <c r="G226" s="246" t="s">
        <v>1307</v>
      </c>
      <c r="I226" s="4" t="str">
        <f t="shared" ref="I226:I233" si="20">+IF(B226=H226,"Nej","JA!")</f>
        <v>JA!</v>
      </c>
      <c r="K226" s="4" t="str">
        <f t="shared" si="17"/>
        <v>JA!</v>
      </c>
      <c r="L226" s="243"/>
      <c r="M226" s="4" t="str">
        <f t="shared" si="18"/>
        <v>JA!</v>
      </c>
      <c r="O226" s="4" t="str">
        <f t="shared" si="19"/>
        <v>JA!</v>
      </c>
    </row>
    <row r="227" spans="1:15" x14ac:dyDescent="0.2">
      <c r="A227" s="4">
        <f t="shared" si="11"/>
        <v>227</v>
      </c>
      <c r="B227" s="243" t="s">
        <v>263</v>
      </c>
      <c r="C227" s="243" t="s">
        <v>262</v>
      </c>
      <c r="D227" s="243" t="s">
        <v>398</v>
      </c>
      <c r="E227" s="243" t="s">
        <v>704</v>
      </c>
      <c r="F227" s="243" t="s">
        <v>1295</v>
      </c>
      <c r="G227" s="246" t="s">
        <v>1136</v>
      </c>
      <c r="I227" s="4" t="str">
        <f t="shared" si="20"/>
        <v>JA!</v>
      </c>
      <c r="K227" s="4" t="str">
        <f t="shared" si="17"/>
        <v>JA!</v>
      </c>
      <c r="L227" s="243"/>
      <c r="M227" s="4" t="str">
        <f t="shared" si="18"/>
        <v>JA!</v>
      </c>
      <c r="O227" s="4" t="str">
        <f t="shared" si="19"/>
        <v>JA!</v>
      </c>
    </row>
    <row r="228" spans="1:15" hidden="1" x14ac:dyDescent="0.2">
      <c r="A228" s="4">
        <f t="shared" si="11"/>
        <v>228</v>
      </c>
      <c r="B228" s="243" t="s">
        <v>158</v>
      </c>
      <c r="C228" s="254" t="s">
        <v>160</v>
      </c>
      <c r="D228" s="243" t="s">
        <v>158</v>
      </c>
      <c r="E228" s="243" t="s">
        <v>158</v>
      </c>
      <c r="F228" s="243" t="s">
        <v>158</v>
      </c>
      <c r="G228" s="246" t="s">
        <v>158</v>
      </c>
      <c r="I228" s="4" t="str">
        <f t="shared" si="20"/>
        <v>JA!</v>
      </c>
      <c r="J228" s="4" t="s">
        <v>158</v>
      </c>
      <c r="K228" s="4" t="str">
        <f t="shared" si="17"/>
        <v>Nej</v>
      </c>
      <c r="L228" s="243" t="s">
        <v>158</v>
      </c>
      <c r="M228" s="4" t="str">
        <f t="shared" si="18"/>
        <v>Nej</v>
      </c>
      <c r="N228" s="4" t="s">
        <v>158</v>
      </c>
      <c r="O228" s="4" t="str">
        <f t="shared" si="19"/>
        <v>Nej</v>
      </c>
    </row>
    <row r="229" spans="1:15" ht="51" hidden="1" x14ac:dyDescent="0.2">
      <c r="A229" s="4">
        <f t="shared" si="11"/>
        <v>229</v>
      </c>
      <c r="B229" s="243" t="s">
        <v>159</v>
      </c>
      <c r="C229" s="254" t="s">
        <v>166</v>
      </c>
      <c r="D229" s="243" t="s">
        <v>161</v>
      </c>
      <c r="E229" s="243" t="s">
        <v>793</v>
      </c>
      <c r="F229" s="243" t="s">
        <v>986</v>
      </c>
      <c r="G229" s="246" t="s">
        <v>1227</v>
      </c>
      <c r="I229" s="4" t="str">
        <f t="shared" si="20"/>
        <v>JA!</v>
      </c>
      <c r="J229" s="4" t="s">
        <v>159</v>
      </c>
      <c r="K229" s="4" t="str">
        <f t="shared" si="17"/>
        <v>Nej</v>
      </c>
      <c r="L229" s="243" t="s">
        <v>159</v>
      </c>
      <c r="M229" s="4" t="str">
        <f t="shared" si="18"/>
        <v>Nej</v>
      </c>
      <c r="N229" s="4" t="s">
        <v>159</v>
      </c>
      <c r="O229" s="4" t="str">
        <f t="shared" si="19"/>
        <v>Nej</v>
      </c>
    </row>
    <row r="230" spans="1:15" hidden="1" x14ac:dyDescent="0.2">
      <c r="A230" s="4">
        <f t="shared" si="11"/>
        <v>230</v>
      </c>
      <c r="B230" s="243" t="s">
        <v>162</v>
      </c>
      <c r="C230" s="254" t="s">
        <v>164</v>
      </c>
      <c r="D230" s="243" t="s">
        <v>162</v>
      </c>
      <c r="E230" s="243" t="s">
        <v>162</v>
      </c>
      <c r="F230" s="243" t="s">
        <v>162</v>
      </c>
      <c r="G230" s="246" t="s">
        <v>162</v>
      </c>
      <c r="I230" s="4" t="str">
        <f t="shared" si="20"/>
        <v>JA!</v>
      </c>
      <c r="J230" s="4" t="s">
        <v>162</v>
      </c>
      <c r="K230" s="4" t="str">
        <f t="shared" si="17"/>
        <v>Nej</v>
      </c>
      <c r="L230" s="243" t="s">
        <v>162</v>
      </c>
      <c r="M230" s="4" t="str">
        <f t="shared" si="18"/>
        <v>Nej</v>
      </c>
      <c r="N230" s="4" t="s">
        <v>162</v>
      </c>
      <c r="O230" s="4" t="str">
        <f t="shared" si="19"/>
        <v>Nej</v>
      </c>
    </row>
    <row r="231" spans="1:15" ht="38.25" hidden="1" x14ac:dyDescent="0.2">
      <c r="A231" s="4">
        <f t="shared" si="11"/>
        <v>231</v>
      </c>
      <c r="B231" s="243" t="s">
        <v>163</v>
      </c>
      <c r="C231" s="254" t="s">
        <v>165</v>
      </c>
      <c r="D231" s="243" t="s">
        <v>163</v>
      </c>
      <c r="E231" s="243" t="s">
        <v>794</v>
      </c>
      <c r="F231" s="243" t="s">
        <v>987</v>
      </c>
      <c r="G231" s="246" t="s">
        <v>1228</v>
      </c>
      <c r="I231" s="4" t="str">
        <f t="shared" si="20"/>
        <v>JA!</v>
      </c>
      <c r="J231" s="4" t="s">
        <v>163</v>
      </c>
      <c r="K231" s="4" t="str">
        <f t="shared" si="17"/>
        <v>Nej</v>
      </c>
      <c r="L231" s="243" t="s">
        <v>163</v>
      </c>
      <c r="M231" s="4" t="str">
        <f t="shared" si="18"/>
        <v>Nej</v>
      </c>
      <c r="N231" s="4" t="s">
        <v>163</v>
      </c>
      <c r="O231" s="4" t="str">
        <f t="shared" si="19"/>
        <v>Nej</v>
      </c>
    </row>
    <row r="232" spans="1:15" hidden="1" x14ac:dyDescent="0.2">
      <c r="A232" s="4">
        <f t="shared" si="11"/>
        <v>232</v>
      </c>
      <c r="B232" s="243" t="s">
        <v>167</v>
      </c>
      <c r="C232" s="254" t="s">
        <v>170</v>
      </c>
      <c r="D232" s="243" t="s">
        <v>167</v>
      </c>
      <c r="E232" s="243" t="s">
        <v>167</v>
      </c>
      <c r="F232" s="243" t="s">
        <v>167</v>
      </c>
      <c r="G232" s="246" t="s">
        <v>167</v>
      </c>
      <c r="I232" s="4" t="str">
        <f t="shared" si="20"/>
        <v>JA!</v>
      </c>
      <c r="J232" s="4" t="s">
        <v>167</v>
      </c>
      <c r="K232" s="4" t="str">
        <f t="shared" si="17"/>
        <v>Nej</v>
      </c>
      <c r="L232" s="243" t="s">
        <v>167</v>
      </c>
      <c r="M232" s="4" t="str">
        <f t="shared" si="18"/>
        <v>Nej</v>
      </c>
      <c r="N232" s="4" t="s">
        <v>167</v>
      </c>
      <c r="O232" s="4" t="str">
        <f t="shared" si="19"/>
        <v>Nej</v>
      </c>
    </row>
    <row r="233" spans="1:15" ht="38.25" hidden="1" x14ac:dyDescent="0.2">
      <c r="A233" s="4">
        <f t="shared" si="11"/>
        <v>233</v>
      </c>
      <c r="B233" s="243" t="s">
        <v>168</v>
      </c>
      <c r="C233" s="254" t="s">
        <v>171</v>
      </c>
      <c r="D233" s="243" t="s">
        <v>169</v>
      </c>
      <c r="E233" s="243" t="s">
        <v>795</v>
      </c>
      <c r="F233" s="243" t="s">
        <v>168</v>
      </c>
      <c r="G233" s="246" t="s">
        <v>1229</v>
      </c>
      <c r="I233" s="4" t="str">
        <f t="shared" si="20"/>
        <v>JA!</v>
      </c>
      <c r="J233" s="4" t="s">
        <v>168</v>
      </c>
      <c r="K233" s="4" t="str">
        <f t="shared" si="17"/>
        <v>Nej</v>
      </c>
      <c r="L233" s="243" t="s">
        <v>168</v>
      </c>
      <c r="M233" s="4" t="str">
        <f t="shared" si="18"/>
        <v>Nej</v>
      </c>
      <c r="N233" s="4" t="s">
        <v>168</v>
      </c>
      <c r="O233" s="4" t="str">
        <f t="shared" si="19"/>
        <v>Nej</v>
      </c>
    </row>
    <row r="234" spans="1:15" ht="267.75" hidden="1" x14ac:dyDescent="0.2">
      <c r="A234" s="4">
        <f t="shared" si="11"/>
        <v>234</v>
      </c>
      <c r="B234" s="243" t="s">
        <v>609</v>
      </c>
      <c r="C234" s="254" t="s">
        <v>610</v>
      </c>
      <c r="D234" s="243" t="s">
        <v>999</v>
      </c>
      <c r="E234" s="243" t="s">
        <v>1276</v>
      </c>
      <c r="F234" s="243" t="s">
        <v>993</v>
      </c>
      <c r="G234" s="246" t="s">
        <v>1230</v>
      </c>
      <c r="I234" s="4" t="str">
        <f t="shared" ref="I234:I289" si="21">+IF(B234=H234,"Nej","JA!")</f>
        <v>JA!</v>
      </c>
      <c r="K234" s="4" t="str">
        <f t="shared" si="17"/>
        <v>JA!</v>
      </c>
      <c r="L234" s="243" t="s">
        <v>609</v>
      </c>
      <c r="M234" s="4" t="str">
        <f t="shared" si="18"/>
        <v>Nej</v>
      </c>
      <c r="N234" s="4" t="s">
        <v>609</v>
      </c>
      <c r="O234" s="4" t="str">
        <f t="shared" si="19"/>
        <v>Nej</v>
      </c>
    </row>
    <row r="235" spans="1:15" hidden="1" x14ac:dyDescent="0.2">
      <c r="A235" s="4">
        <f t="shared" si="11"/>
        <v>235</v>
      </c>
      <c r="B235" s="243" t="s">
        <v>1234</v>
      </c>
      <c r="C235" s="254" t="s">
        <v>1235</v>
      </c>
      <c r="D235" s="243" t="s">
        <v>1236</v>
      </c>
      <c r="E235" s="243" t="s">
        <v>639</v>
      </c>
      <c r="F235" s="243" t="s">
        <v>1237</v>
      </c>
      <c r="G235" s="246" t="s">
        <v>1238</v>
      </c>
      <c r="I235" s="4" t="str">
        <f t="shared" si="21"/>
        <v>JA!</v>
      </c>
      <c r="K235" s="4" t="str">
        <f t="shared" si="17"/>
        <v>JA!</v>
      </c>
      <c r="M235" s="4" t="str">
        <f t="shared" si="18"/>
        <v>JA!</v>
      </c>
      <c r="N235" s="4" t="s">
        <v>1234</v>
      </c>
      <c r="O235" s="4" t="str">
        <f t="shared" si="19"/>
        <v>Nej</v>
      </c>
    </row>
    <row r="236" spans="1:15" x14ac:dyDescent="0.2">
      <c r="A236" s="4">
        <f t="shared" si="11"/>
        <v>236</v>
      </c>
      <c r="B236" s="243" t="s">
        <v>1239</v>
      </c>
      <c r="C236" s="254" t="s">
        <v>1240</v>
      </c>
      <c r="D236" s="243" t="s">
        <v>1242</v>
      </c>
      <c r="E236" s="243" t="s">
        <v>1300</v>
      </c>
      <c r="F236" s="243" t="s">
        <v>1241</v>
      </c>
      <c r="G236" s="246" t="s">
        <v>1243</v>
      </c>
      <c r="I236" s="4" t="str">
        <f t="shared" si="21"/>
        <v>JA!</v>
      </c>
      <c r="K236" s="4" t="str">
        <f t="shared" si="17"/>
        <v>JA!</v>
      </c>
      <c r="M236" s="4" t="str">
        <f t="shared" si="18"/>
        <v>JA!</v>
      </c>
      <c r="N236" s="4" t="s">
        <v>1239</v>
      </c>
      <c r="O236" s="4" t="str">
        <f t="shared" si="19"/>
        <v>Nej</v>
      </c>
    </row>
    <row r="237" spans="1:15" x14ac:dyDescent="0.2">
      <c r="A237" s="4">
        <f t="shared" si="11"/>
        <v>237</v>
      </c>
      <c r="B237" s="243" t="s">
        <v>1296</v>
      </c>
      <c r="C237" s="254" t="s">
        <v>1297</v>
      </c>
      <c r="D237" s="243" t="s">
        <v>1296</v>
      </c>
      <c r="E237" s="243" t="s">
        <v>1301</v>
      </c>
      <c r="F237" s="243" t="s">
        <v>1298</v>
      </c>
      <c r="G237" s="246" t="s">
        <v>1306</v>
      </c>
      <c r="I237" s="4" t="str">
        <f t="shared" si="21"/>
        <v>JA!</v>
      </c>
      <c r="K237" s="4" t="str">
        <f t="shared" si="17"/>
        <v>JA!</v>
      </c>
      <c r="M237" s="4" t="str">
        <f t="shared" si="18"/>
        <v>JA!</v>
      </c>
      <c r="O237" s="4" t="str">
        <f t="shared" si="19"/>
        <v>JA!</v>
      </c>
    </row>
    <row r="238" spans="1:15" hidden="1" x14ac:dyDescent="0.2">
      <c r="A238" s="4">
        <f t="shared" si="11"/>
        <v>238</v>
      </c>
      <c r="C238" s="254"/>
      <c r="I238" s="4" t="str">
        <f t="shared" si="21"/>
        <v>Nej</v>
      </c>
      <c r="K238" s="4" t="str">
        <f t="shared" si="17"/>
        <v>Nej</v>
      </c>
      <c r="M238" s="4" t="str">
        <f t="shared" si="18"/>
        <v>Nej</v>
      </c>
      <c r="O238" s="4" t="str">
        <f t="shared" si="19"/>
        <v>Nej</v>
      </c>
    </row>
    <row r="239" spans="1:15" hidden="1" x14ac:dyDescent="0.2">
      <c r="A239" s="4">
        <f t="shared" si="11"/>
        <v>239</v>
      </c>
      <c r="C239" s="254"/>
      <c r="I239" s="4" t="str">
        <f t="shared" si="21"/>
        <v>Nej</v>
      </c>
      <c r="K239" s="4" t="str">
        <f t="shared" si="17"/>
        <v>Nej</v>
      </c>
      <c r="M239" s="4" t="str">
        <f t="shared" si="18"/>
        <v>Nej</v>
      </c>
      <c r="O239" s="4" t="str">
        <f t="shared" si="19"/>
        <v>Nej</v>
      </c>
    </row>
    <row r="240" spans="1:15" hidden="1" x14ac:dyDescent="0.2">
      <c r="A240" s="4">
        <f t="shared" si="11"/>
        <v>240</v>
      </c>
      <c r="C240" s="254"/>
      <c r="I240" s="4" t="str">
        <f t="shared" si="21"/>
        <v>Nej</v>
      </c>
      <c r="K240" s="4" t="str">
        <f t="shared" si="17"/>
        <v>Nej</v>
      </c>
      <c r="M240" s="4" t="str">
        <f t="shared" si="18"/>
        <v>Nej</v>
      </c>
      <c r="O240" s="4" t="str">
        <f t="shared" si="19"/>
        <v>Nej</v>
      </c>
    </row>
    <row r="241" spans="1:15" hidden="1" x14ac:dyDescent="0.2">
      <c r="A241" s="4">
        <f t="shared" si="11"/>
        <v>241</v>
      </c>
      <c r="C241" s="254"/>
      <c r="I241" s="4" t="str">
        <f t="shared" si="21"/>
        <v>Nej</v>
      </c>
      <c r="K241" s="4" t="str">
        <f t="shared" si="17"/>
        <v>Nej</v>
      </c>
      <c r="M241" s="4" t="str">
        <f t="shared" si="18"/>
        <v>Nej</v>
      </c>
      <c r="O241" s="4" t="str">
        <f t="shared" si="19"/>
        <v>Nej</v>
      </c>
    </row>
    <row r="242" spans="1:15" hidden="1" x14ac:dyDescent="0.2">
      <c r="A242" s="4">
        <f t="shared" si="11"/>
        <v>242</v>
      </c>
      <c r="C242" s="254"/>
      <c r="I242" s="4" t="str">
        <f t="shared" si="21"/>
        <v>Nej</v>
      </c>
      <c r="K242" s="4" t="str">
        <f t="shared" si="17"/>
        <v>Nej</v>
      </c>
      <c r="M242" s="4" t="str">
        <f t="shared" si="18"/>
        <v>Nej</v>
      </c>
      <c r="O242" s="4" t="str">
        <f t="shared" si="19"/>
        <v>Nej</v>
      </c>
    </row>
    <row r="243" spans="1:15" hidden="1" x14ac:dyDescent="0.2">
      <c r="A243" s="4">
        <f t="shared" si="11"/>
        <v>243</v>
      </c>
      <c r="C243" s="254"/>
      <c r="I243" s="4" t="str">
        <f t="shared" si="21"/>
        <v>Nej</v>
      </c>
      <c r="K243" s="4" t="str">
        <f t="shared" si="17"/>
        <v>Nej</v>
      </c>
      <c r="M243" s="4" t="str">
        <f t="shared" si="18"/>
        <v>Nej</v>
      </c>
      <c r="O243" s="4" t="str">
        <f t="shared" si="19"/>
        <v>Nej</v>
      </c>
    </row>
    <row r="244" spans="1:15" hidden="1" x14ac:dyDescent="0.2">
      <c r="A244" s="4">
        <f t="shared" si="11"/>
        <v>244</v>
      </c>
      <c r="C244" s="254"/>
      <c r="I244" s="4" t="str">
        <f t="shared" si="21"/>
        <v>Nej</v>
      </c>
      <c r="K244" s="4" t="str">
        <f t="shared" si="17"/>
        <v>Nej</v>
      </c>
      <c r="M244" s="4" t="str">
        <f t="shared" si="18"/>
        <v>Nej</v>
      </c>
      <c r="O244" s="4" t="str">
        <f t="shared" si="19"/>
        <v>Nej</v>
      </c>
    </row>
    <row r="245" spans="1:15" hidden="1" x14ac:dyDescent="0.2">
      <c r="A245" s="4">
        <f t="shared" si="11"/>
        <v>245</v>
      </c>
      <c r="C245" s="254"/>
      <c r="I245" s="4" t="str">
        <f t="shared" si="21"/>
        <v>Nej</v>
      </c>
      <c r="K245" s="4" t="str">
        <f t="shared" si="17"/>
        <v>Nej</v>
      </c>
      <c r="M245" s="4" t="str">
        <f t="shared" si="18"/>
        <v>Nej</v>
      </c>
      <c r="O245" s="4" t="str">
        <f t="shared" si="19"/>
        <v>Nej</v>
      </c>
    </row>
    <row r="246" spans="1:15" hidden="1" x14ac:dyDescent="0.2">
      <c r="A246" s="4">
        <f t="shared" si="11"/>
        <v>246</v>
      </c>
      <c r="C246" s="254"/>
      <c r="I246" s="4" t="str">
        <f t="shared" si="21"/>
        <v>Nej</v>
      </c>
      <c r="K246" s="4" t="str">
        <f t="shared" si="17"/>
        <v>Nej</v>
      </c>
      <c r="M246" s="4" t="str">
        <f t="shared" si="18"/>
        <v>Nej</v>
      </c>
      <c r="O246" s="4" t="str">
        <f t="shared" si="19"/>
        <v>Nej</v>
      </c>
    </row>
    <row r="247" spans="1:15" hidden="1" x14ac:dyDescent="0.2">
      <c r="A247" s="4">
        <f t="shared" si="11"/>
        <v>247</v>
      </c>
      <c r="I247" s="4" t="str">
        <f t="shared" si="21"/>
        <v>Nej</v>
      </c>
      <c r="K247" s="4" t="str">
        <f t="shared" si="17"/>
        <v>Nej</v>
      </c>
      <c r="M247" s="4" t="str">
        <f t="shared" si="18"/>
        <v>Nej</v>
      </c>
      <c r="O247" s="4" t="str">
        <f t="shared" si="19"/>
        <v>Nej</v>
      </c>
    </row>
    <row r="248" spans="1:15" hidden="1" x14ac:dyDescent="0.2">
      <c r="A248" s="4">
        <f t="shared" si="11"/>
        <v>248</v>
      </c>
      <c r="I248" s="4" t="str">
        <f t="shared" si="21"/>
        <v>Nej</v>
      </c>
      <c r="K248" s="4" t="str">
        <f t="shared" si="17"/>
        <v>Nej</v>
      </c>
      <c r="M248" s="4" t="str">
        <f t="shared" si="18"/>
        <v>Nej</v>
      </c>
      <c r="O248" s="4" t="str">
        <f t="shared" si="19"/>
        <v>Nej</v>
      </c>
    </row>
    <row r="249" spans="1:15" hidden="1" x14ac:dyDescent="0.2">
      <c r="A249" s="4">
        <f t="shared" si="11"/>
        <v>249</v>
      </c>
      <c r="I249" s="4" t="str">
        <f t="shared" si="21"/>
        <v>Nej</v>
      </c>
      <c r="K249" s="4" t="str">
        <f t="shared" si="17"/>
        <v>Nej</v>
      </c>
      <c r="M249" s="4" t="str">
        <f t="shared" si="18"/>
        <v>Nej</v>
      </c>
      <c r="O249" s="4" t="str">
        <f t="shared" si="19"/>
        <v>Nej</v>
      </c>
    </row>
    <row r="250" spans="1:15" hidden="1" x14ac:dyDescent="0.2">
      <c r="A250" s="4">
        <f t="shared" si="11"/>
        <v>250</v>
      </c>
      <c r="I250" s="4" t="str">
        <f t="shared" si="21"/>
        <v>Nej</v>
      </c>
      <c r="K250" s="4" t="str">
        <f t="shared" si="17"/>
        <v>Nej</v>
      </c>
      <c r="M250" s="4" t="str">
        <f t="shared" si="18"/>
        <v>Nej</v>
      </c>
      <c r="O250" s="4" t="str">
        <f t="shared" si="19"/>
        <v>Nej</v>
      </c>
    </row>
    <row r="251" spans="1:15" hidden="1" x14ac:dyDescent="0.2">
      <c r="A251" s="4">
        <f t="shared" si="11"/>
        <v>251</v>
      </c>
      <c r="I251" s="4" t="str">
        <f t="shared" si="21"/>
        <v>Nej</v>
      </c>
      <c r="K251" s="4" t="str">
        <f t="shared" si="17"/>
        <v>Nej</v>
      </c>
      <c r="M251" s="4" t="str">
        <f t="shared" si="18"/>
        <v>Nej</v>
      </c>
      <c r="O251" s="4" t="str">
        <f t="shared" si="19"/>
        <v>Nej</v>
      </c>
    </row>
    <row r="252" spans="1:15" hidden="1" x14ac:dyDescent="0.2">
      <c r="A252" s="4">
        <f t="shared" si="11"/>
        <v>252</v>
      </c>
      <c r="I252" s="4" t="str">
        <f t="shared" si="21"/>
        <v>Nej</v>
      </c>
      <c r="K252" s="4" t="str">
        <f t="shared" si="17"/>
        <v>Nej</v>
      </c>
      <c r="M252" s="4" t="str">
        <f t="shared" si="18"/>
        <v>Nej</v>
      </c>
      <c r="O252" s="4" t="str">
        <f t="shared" si="19"/>
        <v>Nej</v>
      </c>
    </row>
    <row r="253" spans="1:15" hidden="1" x14ac:dyDescent="0.2">
      <c r="A253" s="4">
        <f t="shared" si="11"/>
        <v>253</v>
      </c>
      <c r="I253" s="4" t="str">
        <f t="shared" si="21"/>
        <v>Nej</v>
      </c>
      <c r="K253" s="4" t="str">
        <f t="shared" si="17"/>
        <v>Nej</v>
      </c>
      <c r="M253" s="4" t="str">
        <f t="shared" si="18"/>
        <v>Nej</v>
      </c>
      <c r="O253" s="4" t="str">
        <f t="shared" si="19"/>
        <v>Nej</v>
      </c>
    </row>
    <row r="254" spans="1:15" hidden="1" x14ac:dyDescent="0.2">
      <c r="A254" s="4">
        <f t="shared" si="11"/>
        <v>254</v>
      </c>
      <c r="I254" s="4" t="str">
        <f t="shared" si="21"/>
        <v>Nej</v>
      </c>
      <c r="K254" s="4" t="str">
        <f t="shared" si="17"/>
        <v>Nej</v>
      </c>
      <c r="M254" s="4" t="str">
        <f t="shared" si="18"/>
        <v>Nej</v>
      </c>
      <c r="O254" s="4" t="str">
        <f t="shared" si="19"/>
        <v>Nej</v>
      </c>
    </row>
    <row r="255" spans="1:15" hidden="1" x14ac:dyDescent="0.2">
      <c r="A255" s="4">
        <f t="shared" si="11"/>
        <v>255</v>
      </c>
      <c r="I255" s="4" t="str">
        <f t="shared" si="21"/>
        <v>Nej</v>
      </c>
      <c r="K255" s="4" t="str">
        <f t="shared" si="17"/>
        <v>Nej</v>
      </c>
      <c r="M255" s="4" t="str">
        <f t="shared" si="18"/>
        <v>Nej</v>
      </c>
      <c r="O255" s="4" t="str">
        <f t="shared" si="19"/>
        <v>Nej</v>
      </c>
    </row>
    <row r="256" spans="1:15" hidden="1" x14ac:dyDescent="0.2">
      <c r="A256" s="4">
        <f t="shared" si="11"/>
        <v>256</v>
      </c>
      <c r="I256" s="4" t="str">
        <f t="shared" si="21"/>
        <v>Nej</v>
      </c>
      <c r="K256" s="4" t="str">
        <f t="shared" si="17"/>
        <v>Nej</v>
      </c>
      <c r="M256" s="4" t="str">
        <f t="shared" si="18"/>
        <v>Nej</v>
      </c>
      <c r="O256" s="4" t="str">
        <f t="shared" si="19"/>
        <v>Nej</v>
      </c>
    </row>
    <row r="257" spans="1:15" hidden="1" x14ac:dyDescent="0.2">
      <c r="A257" s="4">
        <f t="shared" si="11"/>
        <v>257</v>
      </c>
      <c r="I257" s="4" t="str">
        <f t="shared" si="21"/>
        <v>Nej</v>
      </c>
      <c r="K257" s="4" t="str">
        <f t="shared" si="17"/>
        <v>Nej</v>
      </c>
      <c r="M257" s="4" t="str">
        <f t="shared" si="18"/>
        <v>Nej</v>
      </c>
      <c r="O257" s="4" t="str">
        <f t="shared" si="19"/>
        <v>Nej</v>
      </c>
    </row>
    <row r="258" spans="1:15" hidden="1" x14ac:dyDescent="0.2">
      <c r="A258" s="4">
        <f t="shared" si="11"/>
        <v>258</v>
      </c>
      <c r="I258" s="4" t="str">
        <f t="shared" si="21"/>
        <v>Nej</v>
      </c>
      <c r="K258" s="4" t="str">
        <f t="shared" si="17"/>
        <v>Nej</v>
      </c>
      <c r="M258" s="4" t="str">
        <f t="shared" si="18"/>
        <v>Nej</v>
      </c>
      <c r="O258" s="4" t="str">
        <f t="shared" si="19"/>
        <v>Nej</v>
      </c>
    </row>
    <row r="259" spans="1:15" hidden="1" x14ac:dyDescent="0.2">
      <c r="A259" s="4">
        <f t="shared" si="11"/>
        <v>259</v>
      </c>
      <c r="I259" s="4" t="str">
        <f t="shared" si="21"/>
        <v>Nej</v>
      </c>
      <c r="K259" s="4" t="str">
        <f t="shared" ref="K259:K322" si="22">+IF(B259=J259,"Nej","JA!")</f>
        <v>Nej</v>
      </c>
      <c r="M259" s="4" t="str">
        <f t="shared" ref="M259:M322" si="23">+IF(B259=L259,"Nej","JA!")</f>
        <v>Nej</v>
      </c>
      <c r="O259" s="4" t="str">
        <f t="shared" ref="O259:O322" si="24">+IF(B259=N259,"Nej","JA!")</f>
        <v>Nej</v>
      </c>
    </row>
    <row r="260" spans="1:15" hidden="1" x14ac:dyDescent="0.2">
      <c r="A260" s="4">
        <f t="shared" si="11"/>
        <v>260</v>
      </c>
      <c r="I260" s="4" t="str">
        <f t="shared" si="21"/>
        <v>Nej</v>
      </c>
      <c r="K260" s="4" t="str">
        <f t="shared" si="22"/>
        <v>Nej</v>
      </c>
      <c r="M260" s="4" t="str">
        <f t="shared" si="23"/>
        <v>Nej</v>
      </c>
      <c r="O260" s="4" t="str">
        <f t="shared" si="24"/>
        <v>Nej</v>
      </c>
    </row>
    <row r="261" spans="1:15" hidden="1" x14ac:dyDescent="0.2">
      <c r="A261" s="4">
        <f t="shared" si="11"/>
        <v>261</v>
      </c>
      <c r="I261" s="4" t="str">
        <f t="shared" si="21"/>
        <v>Nej</v>
      </c>
      <c r="K261" s="4" t="str">
        <f t="shared" si="22"/>
        <v>Nej</v>
      </c>
      <c r="M261" s="4" t="str">
        <f t="shared" si="23"/>
        <v>Nej</v>
      </c>
      <c r="O261" s="4" t="str">
        <f t="shared" si="24"/>
        <v>Nej</v>
      </c>
    </row>
    <row r="262" spans="1:15" hidden="1" x14ac:dyDescent="0.2">
      <c r="A262" s="4">
        <f t="shared" ref="A262:A303" si="25">ROW(B262)</f>
        <v>262</v>
      </c>
      <c r="I262" s="4" t="str">
        <f t="shared" si="21"/>
        <v>Nej</v>
      </c>
      <c r="K262" s="4" t="str">
        <f t="shared" si="22"/>
        <v>Nej</v>
      </c>
      <c r="M262" s="4" t="str">
        <f t="shared" si="23"/>
        <v>Nej</v>
      </c>
      <c r="O262" s="4" t="str">
        <f t="shared" si="24"/>
        <v>Nej</v>
      </c>
    </row>
    <row r="263" spans="1:15" hidden="1" x14ac:dyDescent="0.2">
      <c r="A263" s="4">
        <f t="shared" si="25"/>
        <v>263</v>
      </c>
      <c r="I263" s="4" t="str">
        <f t="shared" si="21"/>
        <v>Nej</v>
      </c>
      <c r="K263" s="4" t="str">
        <f t="shared" si="22"/>
        <v>Nej</v>
      </c>
      <c r="M263" s="4" t="str">
        <f t="shared" si="23"/>
        <v>Nej</v>
      </c>
      <c r="O263" s="4" t="str">
        <f t="shared" si="24"/>
        <v>Nej</v>
      </c>
    </row>
    <row r="264" spans="1:15" hidden="1" x14ac:dyDescent="0.2">
      <c r="A264" s="4">
        <f t="shared" si="25"/>
        <v>264</v>
      </c>
      <c r="I264" s="4" t="str">
        <f t="shared" si="21"/>
        <v>Nej</v>
      </c>
      <c r="K264" s="4" t="str">
        <f t="shared" si="22"/>
        <v>Nej</v>
      </c>
      <c r="M264" s="4" t="str">
        <f t="shared" si="23"/>
        <v>Nej</v>
      </c>
      <c r="O264" s="4" t="str">
        <f t="shared" si="24"/>
        <v>Nej</v>
      </c>
    </row>
    <row r="265" spans="1:15" hidden="1" x14ac:dyDescent="0.2">
      <c r="A265" s="4">
        <f t="shared" si="25"/>
        <v>265</v>
      </c>
      <c r="I265" s="4" t="str">
        <f t="shared" si="21"/>
        <v>Nej</v>
      </c>
      <c r="K265" s="4" t="str">
        <f t="shared" si="22"/>
        <v>Nej</v>
      </c>
      <c r="M265" s="4" t="str">
        <f t="shared" si="23"/>
        <v>Nej</v>
      </c>
      <c r="O265" s="4" t="str">
        <f t="shared" si="24"/>
        <v>Nej</v>
      </c>
    </row>
    <row r="266" spans="1:15" hidden="1" x14ac:dyDescent="0.2">
      <c r="A266" s="4">
        <f t="shared" si="25"/>
        <v>266</v>
      </c>
      <c r="I266" s="4" t="str">
        <f t="shared" si="21"/>
        <v>Nej</v>
      </c>
      <c r="K266" s="4" t="str">
        <f t="shared" si="22"/>
        <v>Nej</v>
      </c>
      <c r="M266" s="4" t="str">
        <f t="shared" si="23"/>
        <v>Nej</v>
      </c>
      <c r="O266" s="4" t="str">
        <f t="shared" si="24"/>
        <v>Nej</v>
      </c>
    </row>
    <row r="267" spans="1:15" hidden="1" x14ac:dyDescent="0.2">
      <c r="A267" s="4">
        <f t="shared" si="25"/>
        <v>267</v>
      </c>
      <c r="I267" s="4" t="str">
        <f t="shared" si="21"/>
        <v>Nej</v>
      </c>
      <c r="K267" s="4" t="str">
        <f t="shared" si="22"/>
        <v>Nej</v>
      </c>
      <c r="M267" s="4" t="str">
        <f t="shared" si="23"/>
        <v>Nej</v>
      </c>
      <c r="O267" s="4" t="str">
        <f t="shared" si="24"/>
        <v>Nej</v>
      </c>
    </row>
    <row r="268" spans="1:15" hidden="1" x14ac:dyDescent="0.2">
      <c r="A268" s="4">
        <f t="shared" si="25"/>
        <v>268</v>
      </c>
      <c r="I268" s="4" t="str">
        <f t="shared" si="21"/>
        <v>Nej</v>
      </c>
      <c r="K268" s="4" t="str">
        <f t="shared" si="22"/>
        <v>Nej</v>
      </c>
      <c r="M268" s="4" t="str">
        <f t="shared" si="23"/>
        <v>Nej</v>
      </c>
      <c r="O268" s="4" t="str">
        <f t="shared" si="24"/>
        <v>Nej</v>
      </c>
    </row>
    <row r="269" spans="1:15" hidden="1" x14ac:dyDescent="0.2">
      <c r="A269" s="4">
        <f t="shared" si="25"/>
        <v>269</v>
      </c>
      <c r="I269" s="4" t="str">
        <f t="shared" si="21"/>
        <v>Nej</v>
      </c>
      <c r="K269" s="4" t="str">
        <f t="shared" si="22"/>
        <v>Nej</v>
      </c>
      <c r="M269" s="4" t="str">
        <f t="shared" si="23"/>
        <v>Nej</v>
      </c>
      <c r="O269" s="4" t="str">
        <f t="shared" si="24"/>
        <v>Nej</v>
      </c>
    </row>
    <row r="270" spans="1:15" hidden="1" x14ac:dyDescent="0.2">
      <c r="A270" s="4">
        <f t="shared" si="25"/>
        <v>270</v>
      </c>
      <c r="I270" s="4" t="str">
        <f t="shared" si="21"/>
        <v>Nej</v>
      </c>
      <c r="K270" s="4" t="str">
        <f t="shared" si="22"/>
        <v>Nej</v>
      </c>
      <c r="M270" s="4" t="str">
        <f t="shared" si="23"/>
        <v>Nej</v>
      </c>
      <c r="O270" s="4" t="str">
        <f t="shared" si="24"/>
        <v>Nej</v>
      </c>
    </row>
    <row r="271" spans="1:15" hidden="1" x14ac:dyDescent="0.2">
      <c r="A271" s="4">
        <f t="shared" si="25"/>
        <v>271</v>
      </c>
      <c r="I271" s="4" t="str">
        <f t="shared" si="21"/>
        <v>Nej</v>
      </c>
      <c r="K271" s="4" t="str">
        <f t="shared" si="22"/>
        <v>Nej</v>
      </c>
      <c r="M271" s="4" t="str">
        <f t="shared" si="23"/>
        <v>Nej</v>
      </c>
      <c r="O271" s="4" t="str">
        <f t="shared" si="24"/>
        <v>Nej</v>
      </c>
    </row>
    <row r="272" spans="1:15" hidden="1" x14ac:dyDescent="0.2">
      <c r="A272" s="4">
        <f t="shared" si="25"/>
        <v>272</v>
      </c>
      <c r="I272" s="4" t="str">
        <f t="shared" si="21"/>
        <v>Nej</v>
      </c>
      <c r="K272" s="4" t="str">
        <f t="shared" si="22"/>
        <v>Nej</v>
      </c>
      <c r="M272" s="4" t="str">
        <f t="shared" si="23"/>
        <v>Nej</v>
      </c>
      <c r="O272" s="4" t="str">
        <f t="shared" si="24"/>
        <v>Nej</v>
      </c>
    </row>
    <row r="273" spans="1:15" hidden="1" x14ac:dyDescent="0.2">
      <c r="A273" s="4">
        <f t="shared" si="25"/>
        <v>273</v>
      </c>
      <c r="I273" s="4" t="str">
        <f t="shared" si="21"/>
        <v>Nej</v>
      </c>
      <c r="K273" s="4" t="str">
        <f t="shared" si="22"/>
        <v>Nej</v>
      </c>
      <c r="M273" s="4" t="str">
        <f t="shared" si="23"/>
        <v>Nej</v>
      </c>
      <c r="O273" s="4" t="str">
        <f t="shared" si="24"/>
        <v>Nej</v>
      </c>
    </row>
    <row r="274" spans="1:15" hidden="1" x14ac:dyDescent="0.2">
      <c r="A274" s="4">
        <f t="shared" si="25"/>
        <v>274</v>
      </c>
      <c r="I274" s="4" t="str">
        <f t="shared" si="21"/>
        <v>Nej</v>
      </c>
      <c r="K274" s="4" t="str">
        <f t="shared" si="22"/>
        <v>Nej</v>
      </c>
      <c r="M274" s="4" t="str">
        <f t="shared" si="23"/>
        <v>Nej</v>
      </c>
      <c r="O274" s="4" t="str">
        <f t="shared" si="24"/>
        <v>Nej</v>
      </c>
    </row>
    <row r="275" spans="1:15" hidden="1" x14ac:dyDescent="0.2">
      <c r="A275" s="4">
        <f t="shared" si="25"/>
        <v>275</v>
      </c>
      <c r="I275" s="4" t="str">
        <f t="shared" si="21"/>
        <v>Nej</v>
      </c>
      <c r="K275" s="4" t="str">
        <f t="shared" si="22"/>
        <v>Nej</v>
      </c>
      <c r="M275" s="4" t="str">
        <f t="shared" si="23"/>
        <v>Nej</v>
      </c>
      <c r="O275" s="4" t="str">
        <f t="shared" si="24"/>
        <v>Nej</v>
      </c>
    </row>
    <row r="276" spans="1:15" hidden="1" x14ac:dyDescent="0.2">
      <c r="A276" s="4">
        <f t="shared" si="25"/>
        <v>276</v>
      </c>
      <c r="I276" s="4" t="str">
        <f t="shared" si="21"/>
        <v>Nej</v>
      </c>
      <c r="K276" s="4" t="str">
        <f t="shared" si="22"/>
        <v>Nej</v>
      </c>
      <c r="M276" s="4" t="str">
        <f t="shared" si="23"/>
        <v>Nej</v>
      </c>
      <c r="O276" s="4" t="str">
        <f t="shared" si="24"/>
        <v>Nej</v>
      </c>
    </row>
    <row r="277" spans="1:15" hidden="1" x14ac:dyDescent="0.2">
      <c r="A277" s="4">
        <f t="shared" si="25"/>
        <v>277</v>
      </c>
      <c r="I277" s="4" t="str">
        <f t="shared" si="21"/>
        <v>Nej</v>
      </c>
      <c r="K277" s="4" t="str">
        <f t="shared" si="22"/>
        <v>Nej</v>
      </c>
      <c r="M277" s="4" t="str">
        <f t="shared" si="23"/>
        <v>Nej</v>
      </c>
      <c r="O277" s="4" t="str">
        <f t="shared" si="24"/>
        <v>Nej</v>
      </c>
    </row>
    <row r="278" spans="1:15" hidden="1" x14ac:dyDescent="0.2">
      <c r="A278" s="4">
        <f t="shared" si="25"/>
        <v>278</v>
      </c>
      <c r="I278" s="4" t="str">
        <f t="shared" si="21"/>
        <v>Nej</v>
      </c>
      <c r="K278" s="4" t="str">
        <f t="shared" si="22"/>
        <v>Nej</v>
      </c>
      <c r="M278" s="4" t="str">
        <f t="shared" si="23"/>
        <v>Nej</v>
      </c>
      <c r="O278" s="4" t="str">
        <f t="shared" si="24"/>
        <v>Nej</v>
      </c>
    </row>
    <row r="279" spans="1:15" hidden="1" x14ac:dyDescent="0.2">
      <c r="A279" s="4">
        <f t="shared" si="25"/>
        <v>279</v>
      </c>
      <c r="I279" s="4" t="str">
        <f t="shared" si="21"/>
        <v>Nej</v>
      </c>
      <c r="K279" s="4" t="str">
        <f t="shared" si="22"/>
        <v>Nej</v>
      </c>
      <c r="M279" s="4" t="str">
        <f t="shared" si="23"/>
        <v>Nej</v>
      </c>
      <c r="O279" s="4" t="str">
        <f t="shared" si="24"/>
        <v>Nej</v>
      </c>
    </row>
    <row r="280" spans="1:15" hidden="1" x14ac:dyDescent="0.2">
      <c r="A280" s="4">
        <f t="shared" si="25"/>
        <v>280</v>
      </c>
      <c r="I280" s="4" t="str">
        <f t="shared" si="21"/>
        <v>Nej</v>
      </c>
      <c r="K280" s="4" t="str">
        <f t="shared" si="22"/>
        <v>Nej</v>
      </c>
      <c r="M280" s="4" t="str">
        <f t="shared" si="23"/>
        <v>Nej</v>
      </c>
      <c r="O280" s="4" t="str">
        <f t="shared" si="24"/>
        <v>Nej</v>
      </c>
    </row>
    <row r="281" spans="1:15" hidden="1" x14ac:dyDescent="0.2">
      <c r="A281" s="4">
        <f t="shared" si="25"/>
        <v>281</v>
      </c>
      <c r="I281" s="4" t="str">
        <f t="shared" si="21"/>
        <v>Nej</v>
      </c>
      <c r="K281" s="4" t="str">
        <f t="shared" si="22"/>
        <v>Nej</v>
      </c>
      <c r="M281" s="4" t="str">
        <f t="shared" si="23"/>
        <v>Nej</v>
      </c>
      <c r="O281" s="4" t="str">
        <f t="shared" si="24"/>
        <v>Nej</v>
      </c>
    </row>
    <row r="282" spans="1:15" hidden="1" x14ac:dyDescent="0.2">
      <c r="A282" s="4">
        <f t="shared" si="25"/>
        <v>282</v>
      </c>
      <c r="I282" s="4" t="str">
        <f t="shared" si="21"/>
        <v>Nej</v>
      </c>
      <c r="K282" s="4" t="str">
        <f t="shared" si="22"/>
        <v>Nej</v>
      </c>
      <c r="M282" s="4" t="str">
        <f t="shared" si="23"/>
        <v>Nej</v>
      </c>
      <c r="O282" s="4" t="str">
        <f t="shared" si="24"/>
        <v>Nej</v>
      </c>
    </row>
    <row r="283" spans="1:15" hidden="1" x14ac:dyDescent="0.2">
      <c r="A283" s="4">
        <f t="shared" si="25"/>
        <v>283</v>
      </c>
      <c r="I283" s="4" t="str">
        <f t="shared" si="21"/>
        <v>Nej</v>
      </c>
      <c r="K283" s="4" t="str">
        <f t="shared" si="22"/>
        <v>Nej</v>
      </c>
      <c r="M283" s="4" t="str">
        <f t="shared" si="23"/>
        <v>Nej</v>
      </c>
      <c r="O283" s="4" t="str">
        <f t="shared" si="24"/>
        <v>Nej</v>
      </c>
    </row>
    <row r="284" spans="1:15" hidden="1" x14ac:dyDescent="0.2">
      <c r="A284" s="4">
        <f t="shared" si="25"/>
        <v>284</v>
      </c>
      <c r="I284" s="4" t="str">
        <f t="shared" si="21"/>
        <v>Nej</v>
      </c>
      <c r="K284" s="4" t="str">
        <f t="shared" si="22"/>
        <v>Nej</v>
      </c>
      <c r="M284" s="4" t="str">
        <f t="shared" si="23"/>
        <v>Nej</v>
      </c>
      <c r="O284" s="4" t="str">
        <f t="shared" si="24"/>
        <v>Nej</v>
      </c>
    </row>
    <row r="285" spans="1:15" hidden="1" x14ac:dyDescent="0.2">
      <c r="A285" s="4">
        <f t="shared" si="25"/>
        <v>285</v>
      </c>
      <c r="I285" s="4" t="str">
        <f t="shared" si="21"/>
        <v>Nej</v>
      </c>
      <c r="K285" s="4" t="str">
        <f t="shared" si="22"/>
        <v>Nej</v>
      </c>
      <c r="M285" s="4" t="str">
        <f t="shared" si="23"/>
        <v>Nej</v>
      </c>
      <c r="O285" s="4" t="str">
        <f t="shared" si="24"/>
        <v>Nej</v>
      </c>
    </row>
    <row r="286" spans="1:15" hidden="1" x14ac:dyDescent="0.2">
      <c r="A286" s="4">
        <f t="shared" si="25"/>
        <v>286</v>
      </c>
      <c r="I286" s="4" t="str">
        <f t="shared" si="21"/>
        <v>Nej</v>
      </c>
      <c r="K286" s="4" t="str">
        <f t="shared" si="22"/>
        <v>Nej</v>
      </c>
      <c r="M286" s="4" t="str">
        <f t="shared" si="23"/>
        <v>Nej</v>
      </c>
      <c r="O286" s="4" t="str">
        <f t="shared" si="24"/>
        <v>Nej</v>
      </c>
    </row>
    <row r="287" spans="1:15" hidden="1" x14ac:dyDescent="0.2">
      <c r="A287" s="4">
        <f t="shared" si="25"/>
        <v>287</v>
      </c>
      <c r="I287" s="4" t="str">
        <f t="shared" si="21"/>
        <v>Nej</v>
      </c>
      <c r="K287" s="4" t="str">
        <f t="shared" si="22"/>
        <v>Nej</v>
      </c>
      <c r="M287" s="4" t="str">
        <f t="shared" si="23"/>
        <v>Nej</v>
      </c>
      <c r="O287" s="4" t="str">
        <f t="shared" si="24"/>
        <v>Nej</v>
      </c>
    </row>
    <row r="288" spans="1:15" hidden="1" x14ac:dyDescent="0.2">
      <c r="A288" s="4">
        <f t="shared" si="25"/>
        <v>288</v>
      </c>
      <c r="I288" s="4" t="str">
        <f t="shared" si="21"/>
        <v>Nej</v>
      </c>
      <c r="K288" s="4" t="str">
        <f t="shared" si="22"/>
        <v>Nej</v>
      </c>
      <c r="M288" s="4" t="str">
        <f t="shared" si="23"/>
        <v>Nej</v>
      </c>
      <c r="O288" s="4" t="str">
        <f t="shared" si="24"/>
        <v>Nej</v>
      </c>
    </row>
    <row r="289" spans="1:15" hidden="1" x14ac:dyDescent="0.2">
      <c r="A289" s="4">
        <f t="shared" si="25"/>
        <v>289</v>
      </c>
      <c r="I289" s="4" t="str">
        <f t="shared" si="21"/>
        <v>Nej</v>
      </c>
      <c r="K289" s="4" t="str">
        <f t="shared" si="22"/>
        <v>Nej</v>
      </c>
      <c r="M289" s="4" t="str">
        <f t="shared" si="23"/>
        <v>Nej</v>
      </c>
      <c r="O289" s="4" t="str">
        <f t="shared" si="24"/>
        <v>Nej</v>
      </c>
    </row>
    <row r="290" spans="1:15" hidden="1" x14ac:dyDescent="0.2">
      <c r="A290" s="4">
        <f t="shared" si="25"/>
        <v>290</v>
      </c>
      <c r="I290" s="4" t="str">
        <f t="shared" ref="I290:I353" si="26">+IF(B290=H290,"Nej","JA!")</f>
        <v>Nej</v>
      </c>
      <c r="K290" s="4" t="str">
        <f t="shared" si="22"/>
        <v>Nej</v>
      </c>
      <c r="M290" s="4" t="str">
        <f t="shared" si="23"/>
        <v>Nej</v>
      </c>
      <c r="O290" s="4" t="str">
        <f t="shared" si="24"/>
        <v>Nej</v>
      </c>
    </row>
    <row r="291" spans="1:15" hidden="1" x14ac:dyDescent="0.2">
      <c r="A291" s="4">
        <f t="shared" si="25"/>
        <v>291</v>
      </c>
      <c r="I291" s="4" t="str">
        <f t="shared" si="26"/>
        <v>Nej</v>
      </c>
      <c r="K291" s="4" t="str">
        <f t="shared" si="22"/>
        <v>Nej</v>
      </c>
      <c r="M291" s="4" t="str">
        <f t="shared" si="23"/>
        <v>Nej</v>
      </c>
      <c r="O291" s="4" t="str">
        <f t="shared" si="24"/>
        <v>Nej</v>
      </c>
    </row>
    <row r="292" spans="1:15" hidden="1" x14ac:dyDescent="0.2">
      <c r="A292" s="4">
        <f t="shared" si="25"/>
        <v>292</v>
      </c>
      <c r="I292" s="4" t="str">
        <f t="shared" si="26"/>
        <v>Nej</v>
      </c>
      <c r="K292" s="4" t="str">
        <f t="shared" si="22"/>
        <v>Nej</v>
      </c>
      <c r="M292" s="4" t="str">
        <f t="shared" si="23"/>
        <v>Nej</v>
      </c>
      <c r="O292" s="4" t="str">
        <f t="shared" si="24"/>
        <v>Nej</v>
      </c>
    </row>
    <row r="293" spans="1:15" hidden="1" x14ac:dyDescent="0.2">
      <c r="A293" s="4">
        <f t="shared" si="25"/>
        <v>293</v>
      </c>
      <c r="I293" s="4" t="str">
        <f t="shared" si="26"/>
        <v>Nej</v>
      </c>
      <c r="K293" s="4" t="str">
        <f t="shared" si="22"/>
        <v>Nej</v>
      </c>
      <c r="M293" s="4" t="str">
        <f t="shared" si="23"/>
        <v>Nej</v>
      </c>
      <c r="O293" s="4" t="str">
        <f t="shared" si="24"/>
        <v>Nej</v>
      </c>
    </row>
    <row r="294" spans="1:15" hidden="1" x14ac:dyDescent="0.2">
      <c r="A294" s="4">
        <f t="shared" si="25"/>
        <v>294</v>
      </c>
      <c r="I294" s="4" t="str">
        <f t="shared" si="26"/>
        <v>Nej</v>
      </c>
      <c r="K294" s="4" t="str">
        <f t="shared" si="22"/>
        <v>Nej</v>
      </c>
      <c r="M294" s="4" t="str">
        <f t="shared" si="23"/>
        <v>Nej</v>
      </c>
      <c r="O294" s="4" t="str">
        <f t="shared" si="24"/>
        <v>Nej</v>
      </c>
    </row>
    <row r="295" spans="1:15" hidden="1" x14ac:dyDescent="0.2">
      <c r="A295" s="4">
        <f t="shared" si="25"/>
        <v>295</v>
      </c>
      <c r="I295" s="4" t="str">
        <f t="shared" si="26"/>
        <v>Nej</v>
      </c>
      <c r="K295" s="4" t="str">
        <f t="shared" si="22"/>
        <v>Nej</v>
      </c>
      <c r="M295" s="4" t="str">
        <f t="shared" si="23"/>
        <v>Nej</v>
      </c>
      <c r="O295" s="4" t="str">
        <f t="shared" si="24"/>
        <v>Nej</v>
      </c>
    </row>
    <row r="296" spans="1:15" hidden="1" x14ac:dyDescent="0.2">
      <c r="A296" s="4">
        <f t="shared" si="25"/>
        <v>296</v>
      </c>
      <c r="I296" s="4" t="str">
        <f t="shared" si="26"/>
        <v>Nej</v>
      </c>
      <c r="K296" s="4" t="str">
        <f t="shared" si="22"/>
        <v>Nej</v>
      </c>
      <c r="M296" s="4" t="str">
        <f t="shared" si="23"/>
        <v>Nej</v>
      </c>
      <c r="O296" s="4" t="str">
        <f t="shared" si="24"/>
        <v>Nej</v>
      </c>
    </row>
    <row r="297" spans="1:15" hidden="1" x14ac:dyDescent="0.2">
      <c r="A297" s="4">
        <f t="shared" si="25"/>
        <v>297</v>
      </c>
      <c r="I297" s="4" t="str">
        <f t="shared" si="26"/>
        <v>Nej</v>
      </c>
      <c r="K297" s="4" t="str">
        <f t="shared" si="22"/>
        <v>Nej</v>
      </c>
      <c r="M297" s="4" t="str">
        <f t="shared" si="23"/>
        <v>Nej</v>
      </c>
      <c r="O297" s="4" t="str">
        <f t="shared" si="24"/>
        <v>Nej</v>
      </c>
    </row>
    <row r="298" spans="1:15" hidden="1" x14ac:dyDescent="0.2">
      <c r="A298" s="4">
        <f t="shared" si="25"/>
        <v>298</v>
      </c>
      <c r="I298" s="4" t="str">
        <f t="shared" si="26"/>
        <v>Nej</v>
      </c>
      <c r="K298" s="4" t="str">
        <f t="shared" si="22"/>
        <v>Nej</v>
      </c>
      <c r="M298" s="4" t="str">
        <f t="shared" si="23"/>
        <v>Nej</v>
      </c>
      <c r="O298" s="4" t="str">
        <f t="shared" si="24"/>
        <v>Nej</v>
      </c>
    </row>
    <row r="299" spans="1:15" hidden="1" x14ac:dyDescent="0.2">
      <c r="A299" s="4">
        <f t="shared" si="25"/>
        <v>299</v>
      </c>
      <c r="I299" s="4" t="str">
        <f t="shared" si="26"/>
        <v>Nej</v>
      </c>
      <c r="K299" s="4" t="str">
        <f t="shared" si="22"/>
        <v>Nej</v>
      </c>
      <c r="M299" s="4" t="str">
        <f t="shared" si="23"/>
        <v>Nej</v>
      </c>
      <c r="O299" s="4" t="str">
        <f t="shared" si="24"/>
        <v>Nej</v>
      </c>
    </row>
    <row r="300" spans="1:15" hidden="1" x14ac:dyDescent="0.2">
      <c r="A300" s="4">
        <f t="shared" si="25"/>
        <v>300</v>
      </c>
      <c r="I300" s="4" t="str">
        <f t="shared" si="26"/>
        <v>Nej</v>
      </c>
      <c r="K300" s="4" t="str">
        <f t="shared" si="22"/>
        <v>Nej</v>
      </c>
      <c r="M300" s="4" t="str">
        <f t="shared" si="23"/>
        <v>Nej</v>
      </c>
      <c r="O300" s="4" t="str">
        <f t="shared" si="24"/>
        <v>Nej</v>
      </c>
    </row>
    <row r="301" spans="1:15" hidden="1" x14ac:dyDescent="0.2">
      <c r="A301" s="4">
        <f t="shared" si="25"/>
        <v>301</v>
      </c>
      <c r="I301" s="4" t="str">
        <f t="shared" si="26"/>
        <v>Nej</v>
      </c>
      <c r="K301" s="4" t="str">
        <f t="shared" si="22"/>
        <v>Nej</v>
      </c>
      <c r="M301" s="4" t="str">
        <f t="shared" si="23"/>
        <v>Nej</v>
      </c>
      <c r="O301" s="4" t="str">
        <f t="shared" si="24"/>
        <v>Nej</v>
      </c>
    </row>
    <row r="302" spans="1:15" hidden="1" x14ac:dyDescent="0.2">
      <c r="A302" s="4">
        <f t="shared" si="25"/>
        <v>302</v>
      </c>
      <c r="I302" s="4" t="str">
        <f t="shared" si="26"/>
        <v>Nej</v>
      </c>
      <c r="K302" s="4" t="str">
        <f t="shared" si="22"/>
        <v>Nej</v>
      </c>
      <c r="M302" s="4" t="str">
        <f t="shared" si="23"/>
        <v>Nej</v>
      </c>
      <c r="O302" s="4" t="str">
        <f t="shared" si="24"/>
        <v>Nej</v>
      </c>
    </row>
    <row r="303" spans="1:15" hidden="1" x14ac:dyDescent="0.2">
      <c r="A303" s="4">
        <f t="shared" si="25"/>
        <v>303</v>
      </c>
      <c r="I303" s="4" t="str">
        <f t="shared" si="26"/>
        <v>Nej</v>
      </c>
      <c r="K303" s="4" t="str">
        <f t="shared" si="22"/>
        <v>Nej</v>
      </c>
      <c r="M303" s="4" t="str">
        <f t="shared" si="23"/>
        <v>Nej</v>
      </c>
      <c r="O303" s="4" t="str">
        <f t="shared" si="24"/>
        <v>Nej</v>
      </c>
    </row>
    <row r="304" spans="1:15" hidden="1" x14ac:dyDescent="0.2">
      <c r="A304" s="4">
        <f t="shared" ref="A304:A325" si="27">ROW(B304)</f>
        <v>304</v>
      </c>
      <c r="I304" s="4" t="str">
        <f t="shared" si="26"/>
        <v>Nej</v>
      </c>
      <c r="K304" s="4" t="str">
        <f t="shared" si="22"/>
        <v>Nej</v>
      </c>
      <c r="M304" s="4" t="str">
        <f t="shared" si="23"/>
        <v>Nej</v>
      </c>
      <c r="O304" s="4" t="str">
        <f t="shared" si="24"/>
        <v>Nej</v>
      </c>
    </row>
    <row r="305" spans="1:15" hidden="1" x14ac:dyDescent="0.2">
      <c r="A305" s="4">
        <f t="shared" si="27"/>
        <v>305</v>
      </c>
      <c r="I305" s="4" t="str">
        <f t="shared" si="26"/>
        <v>Nej</v>
      </c>
      <c r="K305" s="4" t="str">
        <f t="shared" si="22"/>
        <v>Nej</v>
      </c>
      <c r="M305" s="4" t="str">
        <f t="shared" si="23"/>
        <v>Nej</v>
      </c>
      <c r="O305" s="4" t="str">
        <f t="shared" si="24"/>
        <v>Nej</v>
      </c>
    </row>
    <row r="306" spans="1:15" hidden="1" x14ac:dyDescent="0.2">
      <c r="A306" s="4">
        <f t="shared" si="27"/>
        <v>306</v>
      </c>
      <c r="I306" s="4" t="str">
        <f t="shared" si="26"/>
        <v>Nej</v>
      </c>
      <c r="K306" s="4" t="str">
        <f t="shared" si="22"/>
        <v>Nej</v>
      </c>
      <c r="M306" s="4" t="str">
        <f t="shared" si="23"/>
        <v>Nej</v>
      </c>
      <c r="O306" s="4" t="str">
        <f t="shared" si="24"/>
        <v>Nej</v>
      </c>
    </row>
    <row r="307" spans="1:15" hidden="1" x14ac:dyDescent="0.2">
      <c r="A307" s="4">
        <f t="shared" si="27"/>
        <v>307</v>
      </c>
      <c r="I307" s="4" t="str">
        <f t="shared" si="26"/>
        <v>Nej</v>
      </c>
      <c r="K307" s="4" t="str">
        <f t="shared" si="22"/>
        <v>Nej</v>
      </c>
      <c r="M307" s="4" t="str">
        <f t="shared" si="23"/>
        <v>Nej</v>
      </c>
      <c r="O307" s="4" t="str">
        <f t="shared" si="24"/>
        <v>Nej</v>
      </c>
    </row>
    <row r="308" spans="1:15" hidden="1" x14ac:dyDescent="0.2">
      <c r="A308" s="4">
        <f t="shared" si="27"/>
        <v>308</v>
      </c>
      <c r="I308" s="4" t="str">
        <f t="shared" si="26"/>
        <v>Nej</v>
      </c>
      <c r="K308" s="4" t="str">
        <f t="shared" si="22"/>
        <v>Nej</v>
      </c>
      <c r="M308" s="4" t="str">
        <f t="shared" si="23"/>
        <v>Nej</v>
      </c>
      <c r="O308" s="4" t="str">
        <f t="shared" si="24"/>
        <v>Nej</v>
      </c>
    </row>
    <row r="309" spans="1:15" hidden="1" x14ac:dyDescent="0.2">
      <c r="A309" s="4">
        <f t="shared" si="27"/>
        <v>309</v>
      </c>
      <c r="I309" s="4" t="str">
        <f t="shared" si="26"/>
        <v>Nej</v>
      </c>
      <c r="K309" s="4" t="str">
        <f t="shared" si="22"/>
        <v>Nej</v>
      </c>
      <c r="M309" s="4" t="str">
        <f t="shared" si="23"/>
        <v>Nej</v>
      </c>
      <c r="O309" s="4" t="str">
        <f t="shared" si="24"/>
        <v>Nej</v>
      </c>
    </row>
    <row r="310" spans="1:15" hidden="1" x14ac:dyDescent="0.2">
      <c r="A310" s="4">
        <f t="shared" si="27"/>
        <v>310</v>
      </c>
      <c r="I310" s="4" t="str">
        <f t="shared" si="26"/>
        <v>Nej</v>
      </c>
      <c r="K310" s="4" t="str">
        <f t="shared" si="22"/>
        <v>Nej</v>
      </c>
      <c r="M310" s="4" t="str">
        <f t="shared" si="23"/>
        <v>Nej</v>
      </c>
      <c r="O310" s="4" t="str">
        <f t="shared" si="24"/>
        <v>Nej</v>
      </c>
    </row>
    <row r="311" spans="1:15" hidden="1" x14ac:dyDescent="0.2">
      <c r="A311" s="4">
        <f t="shared" si="27"/>
        <v>311</v>
      </c>
      <c r="I311" s="4" t="str">
        <f t="shared" si="26"/>
        <v>Nej</v>
      </c>
      <c r="K311" s="4" t="str">
        <f t="shared" si="22"/>
        <v>Nej</v>
      </c>
      <c r="M311" s="4" t="str">
        <f t="shared" si="23"/>
        <v>Nej</v>
      </c>
      <c r="O311" s="4" t="str">
        <f t="shared" si="24"/>
        <v>Nej</v>
      </c>
    </row>
    <row r="312" spans="1:15" hidden="1" x14ac:dyDescent="0.2">
      <c r="A312" s="4">
        <f t="shared" si="27"/>
        <v>312</v>
      </c>
      <c r="I312" s="4" t="str">
        <f t="shared" si="26"/>
        <v>Nej</v>
      </c>
      <c r="K312" s="4" t="str">
        <f t="shared" si="22"/>
        <v>Nej</v>
      </c>
      <c r="M312" s="4" t="str">
        <f t="shared" si="23"/>
        <v>Nej</v>
      </c>
      <c r="O312" s="4" t="str">
        <f t="shared" si="24"/>
        <v>Nej</v>
      </c>
    </row>
    <row r="313" spans="1:15" hidden="1" x14ac:dyDescent="0.2">
      <c r="A313" s="4">
        <f t="shared" si="27"/>
        <v>313</v>
      </c>
      <c r="I313" s="4" t="str">
        <f t="shared" si="26"/>
        <v>Nej</v>
      </c>
      <c r="K313" s="4" t="str">
        <f t="shared" si="22"/>
        <v>Nej</v>
      </c>
      <c r="M313" s="4" t="str">
        <f t="shared" si="23"/>
        <v>Nej</v>
      </c>
      <c r="O313" s="4" t="str">
        <f t="shared" si="24"/>
        <v>Nej</v>
      </c>
    </row>
    <row r="314" spans="1:15" hidden="1" x14ac:dyDescent="0.2">
      <c r="A314" s="4">
        <f t="shared" si="27"/>
        <v>314</v>
      </c>
      <c r="I314" s="4" t="str">
        <f t="shared" si="26"/>
        <v>Nej</v>
      </c>
      <c r="K314" s="4" t="str">
        <f t="shared" si="22"/>
        <v>Nej</v>
      </c>
      <c r="M314" s="4" t="str">
        <f t="shared" si="23"/>
        <v>Nej</v>
      </c>
      <c r="O314" s="4" t="str">
        <f t="shared" si="24"/>
        <v>Nej</v>
      </c>
    </row>
    <row r="315" spans="1:15" hidden="1" x14ac:dyDescent="0.2">
      <c r="A315" s="4">
        <f t="shared" si="27"/>
        <v>315</v>
      </c>
      <c r="I315" s="4" t="str">
        <f t="shared" si="26"/>
        <v>Nej</v>
      </c>
      <c r="K315" s="4" t="str">
        <f t="shared" si="22"/>
        <v>Nej</v>
      </c>
      <c r="M315" s="4" t="str">
        <f t="shared" si="23"/>
        <v>Nej</v>
      </c>
      <c r="O315" s="4" t="str">
        <f t="shared" si="24"/>
        <v>Nej</v>
      </c>
    </row>
    <row r="316" spans="1:15" hidden="1" x14ac:dyDescent="0.2">
      <c r="A316" s="4">
        <f t="shared" si="27"/>
        <v>316</v>
      </c>
      <c r="I316" s="4" t="str">
        <f t="shared" si="26"/>
        <v>Nej</v>
      </c>
      <c r="K316" s="4" t="str">
        <f t="shared" si="22"/>
        <v>Nej</v>
      </c>
      <c r="M316" s="4" t="str">
        <f t="shared" si="23"/>
        <v>Nej</v>
      </c>
      <c r="O316" s="4" t="str">
        <f t="shared" si="24"/>
        <v>Nej</v>
      </c>
    </row>
    <row r="317" spans="1:15" hidden="1" x14ac:dyDescent="0.2">
      <c r="A317" s="4">
        <f t="shared" si="27"/>
        <v>317</v>
      </c>
      <c r="I317" s="4" t="str">
        <f t="shared" si="26"/>
        <v>Nej</v>
      </c>
      <c r="K317" s="4" t="str">
        <f t="shared" si="22"/>
        <v>Nej</v>
      </c>
      <c r="M317" s="4" t="str">
        <f t="shared" si="23"/>
        <v>Nej</v>
      </c>
      <c r="O317" s="4" t="str">
        <f t="shared" si="24"/>
        <v>Nej</v>
      </c>
    </row>
    <row r="318" spans="1:15" hidden="1" x14ac:dyDescent="0.2">
      <c r="A318" s="4">
        <f t="shared" si="27"/>
        <v>318</v>
      </c>
      <c r="I318" s="4" t="str">
        <f t="shared" si="26"/>
        <v>Nej</v>
      </c>
      <c r="K318" s="4" t="str">
        <f t="shared" si="22"/>
        <v>Nej</v>
      </c>
      <c r="M318" s="4" t="str">
        <f t="shared" si="23"/>
        <v>Nej</v>
      </c>
      <c r="O318" s="4" t="str">
        <f t="shared" si="24"/>
        <v>Nej</v>
      </c>
    </row>
    <row r="319" spans="1:15" hidden="1" x14ac:dyDescent="0.2">
      <c r="A319" s="4">
        <f t="shared" si="27"/>
        <v>319</v>
      </c>
      <c r="I319" s="4" t="str">
        <f t="shared" si="26"/>
        <v>Nej</v>
      </c>
      <c r="K319" s="4" t="str">
        <f t="shared" si="22"/>
        <v>Nej</v>
      </c>
      <c r="M319" s="4" t="str">
        <f t="shared" si="23"/>
        <v>Nej</v>
      </c>
      <c r="O319" s="4" t="str">
        <f t="shared" si="24"/>
        <v>Nej</v>
      </c>
    </row>
    <row r="320" spans="1:15" hidden="1" x14ac:dyDescent="0.2">
      <c r="A320" s="4">
        <f t="shared" si="27"/>
        <v>320</v>
      </c>
      <c r="I320" s="4" t="str">
        <f t="shared" si="26"/>
        <v>Nej</v>
      </c>
      <c r="K320" s="4" t="str">
        <f t="shared" si="22"/>
        <v>Nej</v>
      </c>
      <c r="M320" s="4" t="str">
        <f t="shared" si="23"/>
        <v>Nej</v>
      </c>
      <c r="O320" s="4" t="str">
        <f t="shared" si="24"/>
        <v>Nej</v>
      </c>
    </row>
    <row r="321" spans="1:15" hidden="1" x14ac:dyDescent="0.2">
      <c r="A321" s="4">
        <f t="shared" si="27"/>
        <v>321</v>
      </c>
      <c r="I321" s="4" t="str">
        <f t="shared" si="26"/>
        <v>Nej</v>
      </c>
      <c r="K321" s="4" t="str">
        <f t="shared" si="22"/>
        <v>Nej</v>
      </c>
      <c r="M321" s="4" t="str">
        <f t="shared" si="23"/>
        <v>Nej</v>
      </c>
      <c r="O321" s="4" t="str">
        <f t="shared" si="24"/>
        <v>Nej</v>
      </c>
    </row>
    <row r="322" spans="1:15" hidden="1" x14ac:dyDescent="0.2">
      <c r="A322" s="4">
        <f t="shared" si="27"/>
        <v>322</v>
      </c>
      <c r="I322" s="4" t="str">
        <f t="shared" si="26"/>
        <v>Nej</v>
      </c>
      <c r="K322" s="4" t="str">
        <f t="shared" si="22"/>
        <v>Nej</v>
      </c>
      <c r="M322" s="4" t="str">
        <f t="shared" si="23"/>
        <v>Nej</v>
      </c>
      <c r="O322" s="4" t="str">
        <f t="shared" si="24"/>
        <v>Nej</v>
      </c>
    </row>
    <row r="323" spans="1:15" hidden="1" x14ac:dyDescent="0.2">
      <c r="A323" s="4">
        <f t="shared" si="27"/>
        <v>323</v>
      </c>
      <c r="I323" s="4" t="str">
        <f t="shared" si="26"/>
        <v>Nej</v>
      </c>
      <c r="K323" s="4" t="str">
        <f t="shared" ref="K323:K386" si="28">+IF(B323=J323,"Nej","JA!")</f>
        <v>Nej</v>
      </c>
      <c r="M323" s="4" t="str">
        <f t="shared" ref="M323:M386" si="29">+IF(B323=L323,"Nej","JA!")</f>
        <v>Nej</v>
      </c>
      <c r="O323" s="4" t="str">
        <f t="shared" ref="O323:O386" si="30">+IF(B323=N323,"Nej","JA!")</f>
        <v>Nej</v>
      </c>
    </row>
    <row r="324" spans="1:15" hidden="1" x14ac:dyDescent="0.2">
      <c r="A324" s="4">
        <f t="shared" si="27"/>
        <v>324</v>
      </c>
      <c r="I324" s="4" t="str">
        <f t="shared" si="26"/>
        <v>Nej</v>
      </c>
      <c r="K324" s="4" t="str">
        <f t="shared" si="28"/>
        <v>Nej</v>
      </c>
      <c r="M324" s="4" t="str">
        <f t="shared" si="29"/>
        <v>Nej</v>
      </c>
      <c r="O324" s="4" t="str">
        <f t="shared" si="30"/>
        <v>Nej</v>
      </c>
    </row>
    <row r="325" spans="1:15" hidden="1" x14ac:dyDescent="0.2">
      <c r="A325" s="4">
        <f t="shared" si="27"/>
        <v>325</v>
      </c>
      <c r="I325" s="4" t="str">
        <f t="shared" si="26"/>
        <v>Nej</v>
      </c>
      <c r="K325" s="4" t="str">
        <f t="shared" si="28"/>
        <v>Nej</v>
      </c>
      <c r="M325" s="4" t="str">
        <f t="shared" si="29"/>
        <v>Nej</v>
      </c>
      <c r="O325" s="4" t="str">
        <f t="shared" si="30"/>
        <v>Nej</v>
      </c>
    </row>
    <row r="326" spans="1:15" hidden="1" x14ac:dyDescent="0.2">
      <c r="A326" s="4">
        <f t="shared" ref="A326:A389" si="31">ROW(B326)</f>
        <v>326</v>
      </c>
      <c r="I326" s="4" t="str">
        <f t="shared" si="26"/>
        <v>Nej</v>
      </c>
      <c r="K326" s="4" t="str">
        <f t="shared" si="28"/>
        <v>Nej</v>
      </c>
      <c r="M326" s="4" t="str">
        <f t="shared" si="29"/>
        <v>Nej</v>
      </c>
      <c r="O326" s="4" t="str">
        <f t="shared" si="30"/>
        <v>Nej</v>
      </c>
    </row>
    <row r="327" spans="1:15" hidden="1" x14ac:dyDescent="0.2">
      <c r="A327" s="4">
        <f t="shared" si="31"/>
        <v>327</v>
      </c>
      <c r="I327" s="4" t="str">
        <f t="shared" si="26"/>
        <v>Nej</v>
      </c>
      <c r="K327" s="4" t="str">
        <f t="shared" si="28"/>
        <v>Nej</v>
      </c>
      <c r="M327" s="4" t="str">
        <f t="shared" si="29"/>
        <v>Nej</v>
      </c>
      <c r="O327" s="4" t="str">
        <f t="shared" si="30"/>
        <v>Nej</v>
      </c>
    </row>
    <row r="328" spans="1:15" hidden="1" x14ac:dyDescent="0.2">
      <c r="A328" s="4">
        <f t="shared" si="31"/>
        <v>328</v>
      </c>
      <c r="I328" s="4" t="str">
        <f t="shared" si="26"/>
        <v>Nej</v>
      </c>
      <c r="K328" s="4" t="str">
        <f t="shared" si="28"/>
        <v>Nej</v>
      </c>
      <c r="M328" s="4" t="str">
        <f t="shared" si="29"/>
        <v>Nej</v>
      </c>
      <c r="O328" s="4" t="str">
        <f t="shared" si="30"/>
        <v>Nej</v>
      </c>
    </row>
    <row r="329" spans="1:15" hidden="1" x14ac:dyDescent="0.2">
      <c r="A329" s="4">
        <f t="shared" si="31"/>
        <v>329</v>
      </c>
      <c r="I329" s="4" t="str">
        <f t="shared" si="26"/>
        <v>Nej</v>
      </c>
      <c r="K329" s="4" t="str">
        <f t="shared" si="28"/>
        <v>Nej</v>
      </c>
      <c r="M329" s="4" t="str">
        <f t="shared" si="29"/>
        <v>Nej</v>
      </c>
      <c r="O329" s="4" t="str">
        <f t="shared" si="30"/>
        <v>Nej</v>
      </c>
    </row>
    <row r="330" spans="1:15" hidden="1" x14ac:dyDescent="0.2">
      <c r="A330" s="4">
        <f t="shared" si="31"/>
        <v>330</v>
      </c>
      <c r="I330" s="4" t="str">
        <f t="shared" si="26"/>
        <v>Nej</v>
      </c>
      <c r="K330" s="4" t="str">
        <f t="shared" si="28"/>
        <v>Nej</v>
      </c>
      <c r="M330" s="4" t="str">
        <f t="shared" si="29"/>
        <v>Nej</v>
      </c>
      <c r="O330" s="4" t="str">
        <f t="shared" si="30"/>
        <v>Nej</v>
      </c>
    </row>
    <row r="331" spans="1:15" hidden="1" x14ac:dyDescent="0.2">
      <c r="A331" s="4">
        <f t="shared" si="31"/>
        <v>331</v>
      </c>
      <c r="I331" s="4" t="str">
        <f t="shared" si="26"/>
        <v>Nej</v>
      </c>
      <c r="K331" s="4" t="str">
        <f t="shared" si="28"/>
        <v>Nej</v>
      </c>
      <c r="M331" s="4" t="str">
        <f t="shared" si="29"/>
        <v>Nej</v>
      </c>
      <c r="O331" s="4" t="str">
        <f t="shared" si="30"/>
        <v>Nej</v>
      </c>
    </row>
    <row r="332" spans="1:15" hidden="1" x14ac:dyDescent="0.2">
      <c r="A332" s="4">
        <f t="shared" si="31"/>
        <v>332</v>
      </c>
      <c r="I332" s="4" t="str">
        <f t="shared" si="26"/>
        <v>Nej</v>
      </c>
      <c r="K332" s="4" t="str">
        <f t="shared" si="28"/>
        <v>Nej</v>
      </c>
      <c r="M332" s="4" t="str">
        <f t="shared" si="29"/>
        <v>Nej</v>
      </c>
      <c r="O332" s="4" t="str">
        <f t="shared" si="30"/>
        <v>Nej</v>
      </c>
    </row>
    <row r="333" spans="1:15" hidden="1" x14ac:dyDescent="0.2">
      <c r="A333" s="4">
        <f t="shared" si="31"/>
        <v>333</v>
      </c>
      <c r="I333" s="4" t="str">
        <f t="shared" si="26"/>
        <v>Nej</v>
      </c>
      <c r="K333" s="4" t="str">
        <f t="shared" si="28"/>
        <v>Nej</v>
      </c>
      <c r="M333" s="4" t="str">
        <f t="shared" si="29"/>
        <v>Nej</v>
      </c>
      <c r="O333" s="4" t="str">
        <f t="shared" si="30"/>
        <v>Nej</v>
      </c>
    </row>
    <row r="334" spans="1:15" hidden="1" x14ac:dyDescent="0.2">
      <c r="A334" s="4">
        <f t="shared" si="31"/>
        <v>334</v>
      </c>
      <c r="I334" s="4" t="str">
        <f t="shared" si="26"/>
        <v>Nej</v>
      </c>
      <c r="K334" s="4" t="str">
        <f t="shared" si="28"/>
        <v>Nej</v>
      </c>
      <c r="M334" s="4" t="str">
        <f t="shared" si="29"/>
        <v>Nej</v>
      </c>
      <c r="O334" s="4" t="str">
        <f t="shared" si="30"/>
        <v>Nej</v>
      </c>
    </row>
    <row r="335" spans="1:15" hidden="1" x14ac:dyDescent="0.2">
      <c r="A335" s="4">
        <f t="shared" si="31"/>
        <v>335</v>
      </c>
      <c r="I335" s="4" t="str">
        <f t="shared" si="26"/>
        <v>Nej</v>
      </c>
      <c r="K335" s="4" t="str">
        <f t="shared" si="28"/>
        <v>Nej</v>
      </c>
      <c r="M335" s="4" t="str">
        <f t="shared" si="29"/>
        <v>Nej</v>
      </c>
      <c r="O335" s="4" t="str">
        <f t="shared" si="30"/>
        <v>Nej</v>
      </c>
    </row>
    <row r="336" spans="1:15" hidden="1" x14ac:dyDescent="0.2">
      <c r="A336" s="4">
        <f t="shared" si="31"/>
        <v>336</v>
      </c>
      <c r="I336" s="4" t="str">
        <f t="shared" si="26"/>
        <v>Nej</v>
      </c>
      <c r="K336" s="4" t="str">
        <f t="shared" si="28"/>
        <v>Nej</v>
      </c>
      <c r="M336" s="4" t="str">
        <f t="shared" si="29"/>
        <v>Nej</v>
      </c>
      <c r="O336" s="4" t="str">
        <f t="shared" si="30"/>
        <v>Nej</v>
      </c>
    </row>
    <row r="337" spans="1:15" hidden="1" x14ac:dyDescent="0.2">
      <c r="A337" s="4">
        <f t="shared" si="31"/>
        <v>337</v>
      </c>
      <c r="I337" s="4" t="str">
        <f t="shared" si="26"/>
        <v>Nej</v>
      </c>
      <c r="K337" s="4" t="str">
        <f t="shared" si="28"/>
        <v>Nej</v>
      </c>
      <c r="M337" s="4" t="str">
        <f t="shared" si="29"/>
        <v>Nej</v>
      </c>
      <c r="O337" s="4" t="str">
        <f t="shared" si="30"/>
        <v>Nej</v>
      </c>
    </row>
    <row r="338" spans="1:15" hidden="1" x14ac:dyDescent="0.2">
      <c r="A338" s="4">
        <f t="shared" si="31"/>
        <v>338</v>
      </c>
      <c r="I338" s="4" t="str">
        <f t="shared" si="26"/>
        <v>Nej</v>
      </c>
      <c r="K338" s="4" t="str">
        <f t="shared" si="28"/>
        <v>Nej</v>
      </c>
      <c r="M338" s="4" t="str">
        <f t="shared" si="29"/>
        <v>Nej</v>
      </c>
      <c r="O338" s="4" t="str">
        <f t="shared" si="30"/>
        <v>Nej</v>
      </c>
    </row>
    <row r="339" spans="1:15" hidden="1" x14ac:dyDescent="0.2">
      <c r="A339" s="4">
        <f t="shared" si="31"/>
        <v>339</v>
      </c>
      <c r="I339" s="4" t="str">
        <f t="shared" si="26"/>
        <v>Nej</v>
      </c>
      <c r="K339" s="4" t="str">
        <f t="shared" si="28"/>
        <v>Nej</v>
      </c>
      <c r="M339" s="4" t="str">
        <f t="shared" si="29"/>
        <v>Nej</v>
      </c>
      <c r="O339" s="4" t="str">
        <f t="shared" si="30"/>
        <v>Nej</v>
      </c>
    </row>
    <row r="340" spans="1:15" hidden="1" x14ac:dyDescent="0.2">
      <c r="A340" s="4">
        <f t="shared" si="31"/>
        <v>340</v>
      </c>
      <c r="I340" s="4" t="str">
        <f t="shared" si="26"/>
        <v>Nej</v>
      </c>
      <c r="K340" s="4" t="str">
        <f t="shared" si="28"/>
        <v>Nej</v>
      </c>
      <c r="M340" s="4" t="str">
        <f t="shared" si="29"/>
        <v>Nej</v>
      </c>
      <c r="O340" s="4" t="str">
        <f t="shared" si="30"/>
        <v>Nej</v>
      </c>
    </row>
    <row r="341" spans="1:15" hidden="1" x14ac:dyDescent="0.2">
      <c r="A341" s="4">
        <f t="shared" si="31"/>
        <v>341</v>
      </c>
      <c r="I341" s="4" t="str">
        <f t="shared" si="26"/>
        <v>Nej</v>
      </c>
      <c r="K341" s="4" t="str">
        <f t="shared" si="28"/>
        <v>Nej</v>
      </c>
      <c r="M341" s="4" t="str">
        <f t="shared" si="29"/>
        <v>Nej</v>
      </c>
      <c r="O341" s="4" t="str">
        <f t="shared" si="30"/>
        <v>Nej</v>
      </c>
    </row>
    <row r="342" spans="1:15" hidden="1" x14ac:dyDescent="0.2">
      <c r="A342" s="4">
        <f t="shared" si="31"/>
        <v>342</v>
      </c>
      <c r="I342" s="4" t="str">
        <f t="shared" si="26"/>
        <v>Nej</v>
      </c>
      <c r="K342" s="4" t="str">
        <f t="shared" si="28"/>
        <v>Nej</v>
      </c>
      <c r="M342" s="4" t="str">
        <f t="shared" si="29"/>
        <v>Nej</v>
      </c>
      <c r="O342" s="4" t="str">
        <f t="shared" si="30"/>
        <v>Nej</v>
      </c>
    </row>
    <row r="343" spans="1:15" hidden="1" x14ac:dyDescent="0.2">
      <c r="A343" s="4">
        <f t="shared" si="31"/>
        <v>343</v>
      </c>
      <c r="I343" s="4" t="str">
        <f t="shared" si="26"/>
        <v>Nej</v>
      </c>
      <c r="K343" s="4" t="str">
        <f t="shared" si="28"/>
        <v>Nej</v>
      </c>
      <c r="M343" s="4" t="str">
        <f t="shared" si="29"/>
        <v>Nej</v>
      </c>
      <c r="O343" s="4" t="str">
        <f t="shared" si="30"/>
        <v>Nej</v>
      </c>
    </row>
    <row r="344" spans="1:15" hidden="1" x14ac:dyDescent="0.2">
      <c r="A344" s="4">
        <f t="shared" si="31"/>
        <v>344</v>
      </c>
      <c r="I344" s="4" t="str">
        <f t="shared" si="26"/>
        <v>Nej</v>
      </c>
      <c r="K344" s="4" t="str">
        <f t="shared" si="28"/>
        <v>Nej</v>
      </c>
      <c r="M344" s="4" t="str">
        <f t="shared" si="29"/>
        <v>Nej</v>
      </c>
      <c r="O344" s="4" t="str">
        <f t="shared" si="30"/>
        <v>Nej</v>
      </c>
    </row>
    <row r="345" spans="1:15" hidden="1" x14ac:dyDescent="0.2">
      <c r="A345" s="4">
        <f t="shared" si="31"/>
        <v>345</v>
      </c>
      <c r="I345" s="4" t="str">
        <f t="shared" si="26"/>
        <v>Nej</v>
      </c>
      <c r="K345" s="4" t="str">
        <f t="shared" si="28"/>
        <v>Nej</v>
      </c>
      <c r="M345" s="4" t="str">
        <f t="shared" si="29"/>
        <v>Nej</v>
      </c>
      <c r="O345" s="4" t="str">
        <f t="shared" si="30"/>
        <v>Nej</v>
      </c>
    </row>
    <row r="346" spans="1:15" hidden="1" x14ac:dyDescent="0.2">
      <c r="A346" s="4">
        <f t="shared" si="31"/>
        <v>346</v>
      </c>
      <c r="I346" s="4" t="str">
        <f t="shared" si="26"/>
        <v>Nej</v>
      </c>
      <c r="K346" s="4" t="str">
        <f t="shared" si="28"/>
        <v>Nej</v>
      </c>
      <c r="M346" s="4" t="str">
        <f t="shared" si="29"/>
        <v>Nej</v>
      </c>
      <c r="O346" s="4" t="str">
        <f t="shared" si="30"/>
        <v>Nej</v>
      </c>
    </row>
    <row r="347" spans="1:15" hidden="1" x14ac:dyDescent="0.2">
      <c r="A347" s="4">
        <f t="shared" si="31"/>
        <v>347</v>
      </c>
      <c r="I347" s="4" t="str">
        <f t="shared" si="26"/>
        <v>Nej</v>
      </c>
      <c r="K347" s="4" t="str">
        <f t="shared" si="28"/>
        <v>Nej</v>
      </c>
      <c r="M347" s="4" t="str">
        <f t="shared" si="29"/>
        <v>Nej</v>
      </c>
      <c r="O347" s="4" t="str">
        <f t="shared" si="30"/>
        <v>Nej</v>
      </c>
    </row>
    <row r="348" spans="1:15" hidden="1" x14ac:dyDescent="0.2">
      <c r="A348" s="4">
        <f t="shared" si="31"/>
        <v>348</v>
      </c>
      <c r="I348" s="4" t="str">
        <f t="shared" si="26"/>
        <v>Nej</v>
      </c>
      <c r="K348" s="4" t="str">
        <f t="shared" si="28"/>
        <v>Nej</v>
      </c>
      <c r="M348" s="4" t="str">
        <f t="shared" si="29"/>
        <v>Nej</v>
      </c>
      <c r="O348" s="4" t="str">
        <f t="shared" si="30"/>
        <v>Nej</v>
      </c>
    </row>
    <row r="349" spans="1:15" hidden="1" x14ac:dyDescent="0.2">
      <c r="A349" s="4">
        <f t="shared" si="31"/>
        <v>349</v>
      </c>
      <c r="I349" s="4" t="str">
        <f t="shared" si="26"/>
        <v>Nej</v>
      </c>
      <c r="K349" s="4" t="str">
        <f t="shared" si="28"/>
        <v>Nej</v>
      </c>
      <c r="M349" s="4" t="str">
        <f t="shared" si="29"/>
        <v>Nej</v>
      </c>
      <c r="O349" s="4" t="str">
        <f t="shared" si="30"/>
        <v>Nej</v>
      </c>
    </row>
    <row r="350" spans="1:15" hidden="1" x14ac:dyDescent="0.2">
      <c r="A350" s="4">
        <f t="shared" si="31"/>
        <v>350</v>
      </c>
      <c r="I350" s="4" t="str">
        <f t="shared" si="26"/>
        <v>Nej</v>
      </c>
      <c r="K350" s="4" t="str">
        <f t="shared" si="28"/>
        <v>Nej</v>
      </c>
      <c r="M350" s="4" t="str">
        <f t="shared" si="29"/>
        <v>Nej</v>
      </c>
      <c r="O350" s="4" t="str">
        <f t="shared" si="30"/>
        <v>Nej</v>
      </c>
    </row>
    <row r="351" spans="1:15" hidden="1" x14ac:dyDescent="0.2">
      <c r="A351" s="4">
        <f t="shared" si="31"/>
        <v>351</v>
      </c>
      <c r="I351" s="4" t="str">
        <f t="shared" si="26"/>
        <v>Nej</v>
      </c>
      <c r="K351" s="4" t="str">
        <f t="shared" si="28"/>
        <v>Nej</v>
      </c>
      <c r="M351" s="4" t="str">
        <f t="shared" si="29"/>
        <v>Nej</v>
      </c>
      <c r="O351" s="4" t="str">
        <f t="shared" si="30"/>
        <v>Nej</v>
      </c>
    </row>
    <row r="352" spans="1:15" hidden="1" x14ac:dyDescent="0.2">
      <c r="A352" s="4">
        <f t="shared" si="31"/>
        <v>352</v>
      </c>
      <c r="I352" s="4" t="str">
        <f t="shared" si="26"/>
        <v>Nej</v>
      </c>
      <c r="K352" s="4" t="str">
        <f t="shared" si="28"/>
        <v>Nej</v>
      </c>
      <c r="M352" s="4" t="str">
        <f t="shared" si="29"/>
        <v>Nej</v>
      </c>
      <c r="O352" s="4" t="str">
        <f t="shared" si="30"/>
        <v>Nej</v>
      </c>
    </row>
    <row r="353" spans="1:15" hidden="1" x14ac:dyDescent="0.2">
      <c r="A353" s="4">
        <f t="shared" si="31"/>
        <v>353</v>
      </c>
      <c r="I353" s="4" t="str">
        <f t="shared" si="26"/>
        <v>Nej</v>
      </c>
      <c r="K353" s="4" t="str">
        <f t="shared" si="28"/>
        <v>Nej</v>
      </c>
      <c r="M353" s="4" t="str">
        <f t="shared" si="29"/>
        <v>Nej</v>
      </c>
      <c r="O353" s="4" t="str">
        <f t="shared" si="30"/>
        <v>Nej</v>
      </c>
    </row>
    <row r="354" spans="1:15" hidden="1" x14ac:dyDescent="0.2">
      <c r="A354" s="4">
        <f t="shared" si="31"/>
        <v>354</v>
      </c>
      <c r="I354" s="4" t="str">
        <f t="shared" ref="I354:I417" si="32">+IF(B354=H354,"Nej","JA!")</f>
        <v>Nej</v>
      </c>
      <c r="K354" s="4" t="str">
        <f t="shared" si="28"/>
        <v>Nej</v>
      </c>
      <c r="M354" s="4" t="str">
        <f t="shared" si="29"/>
        <v>Nej</v>
      </c>
      <c r="O354" s="4" t="str">
        <f t="shared" si="30"/>
        <v>Nej</v>
      </c>
    </row>
    <row r="355" spans="1:15" hidden="1" x14ac:dyDescent="0.2">
      <c r="A355" s="4">
        <f t="shared" si="31"/>
        <v>355</v>
      </c>
      <c r="I355" s="4" t="str">
        <f t="shared" si="32"/>
        <v>Nej</v>
      </c>
      <c r="K355" s="4" t="str">
        <f t="shared" si="28"/>
        <v>Nej</v>
      </c>
      <c r="M355" s="4" t="str">
        <f t="shared" si="29"/>
        <v>Nej</v>
      </c>
      <c r="O355" s="4" t="str">
        <f t="shared" si="30"/>
        <v>Nej</v>
      </c>
    </row>
    <row r="356" spans="1:15" hidden="1" x14ac:dyDescent="0.2">
      <c r="A356" s="4">
        <f t="shared" si="31"/>
        <v>356</v>
      </c>
      <c r="I356" s="4" t="str">
        <f t="shared" si="32"/>
        <v>Nej</v>
      </c>
      <c r="K356" s="4" t="str">
        <f t="shared" si="28"/>
        <v>Nej</v>
      </c>
      <c r="M356" s="4" t="str">
        <f t="shared" si="29"/>
        <v>Nej</v>
      </c>
      <c r="O356" s="4" t="str">
        <f t="shared" si="30"/>
        <v>Nej</v>
      </c>
    </row>
    <row r="357" spans="1:15" hidden="1" x14ac:dyDescent="0.2">
      <c r="A357" s="4">
        <f t="shared" si="31"/>
        <v>357</v>
      </c>
      <c r="I357" s="4" t="str">
        <f t="shared" si="32"/>
        <v>Nej</v>
      </c>
      <c r="K357" s="4" t="str">
        <f t="shared" si="28"/>
        <v>Nej</v>
      </c>
      <c r="M357" s="4" t="str">
        <f t="shared" si="29"/>
        <v>Nej</v>
      </c>
      <c r="O357" s="4" t="str">
        <f t="shared" si="30"/>
        <v>Nej</v>
      </c>
    </row>
    <row r="358" spans="1:15" hidden="1" x14ac:dyDescent="0.2">
      <c r="A358" s="4">
        <f t="shared" si="31"/>
        <v>358</v>
      </c>
      <c r="I358" s="4" t="str">
        <f t="shared" si="32"/>
        <v>Nej</v>
      </c>
      <c r="K358" s="4" t="str">
        <f t="shared" si="28"/>
        <v>Nej</v>
      </c>
      <c r="M358" s="4" t="str">
        <f t="shared" si="29"/>
        <v>Nej</v>
      </c>
      <c r="O358" s="4" t="str">
        <f t="shared" si="30"/>
        <v>Nej</v>
      </c>
    </row>
    <row r="359" spans="1:15" hidden="1" x14ac:dyDescent="0.2">
      <c r="A359" s="4">
        <f t="shared" si="31"/>
        <v>359</v>
      </c>
      <c r="I359" s="4" t="str">
        <f t="shared" si="32"/>
        <v>Nej</v>
      </c>
      <c r="K359" s="4" t="str">
        <f t="shared" si="28"/>
        <v>Nej</v>
      </c>
      <c r="M359" s="4" t="str">
        <f t="shared" si="29"/>
        <v>Nej</v>
      </c>
      <c r="O359" s="4" t="str">
        <f t="shared" si="30"/>
        <v>Nej</v>
      </c>
    </row>
    <row r="360" spans="1:15" hidden="1" x14ac:dyDescent="0.2">
      <c r="A360" s="4">
        <f t="shared" si="31"/>
        <v>360</v>
      </c>
      <c r="I360" s="4" t="str">
        <f t="shared" si="32"/>
        <v>Nej</v>
      </c>
      <c r="K360" s="4" t="str">
        <f t="shared" si="28"/>
        <v>Nej</v>
      </c>
      <c r="M360" s="4" t="str">
        <f t="shared" si="29"/>
        <v>Nej</v>
      </c>
      <c r="O360" s="4" t="str">
        <f t="shared" si="30"/>
        <v>Nej</v>
      </c>
    </row>
    <row r="361" spans="1:15" hidden="1" x14ac:dyDescent="0.2">
      <c r="A361" s="4">
        <f t="shared" si="31"/>
        <v>361</v>
      </c>
      <c r="I361" s="4" t="str">
        <f t="shared" si="32"/>
        <v>Nej</v>
      </c>
      <c r="K361" s="4" t="str">
        <f t="shared" si="28"/>
        <v>Nej</v>
      </c>
      <c r="M361" s="4" t="str">
        <f t="shared" si="29"/>
        <v>Nej</v>
      </c>
      <c r="O361" s="4" t="str">
        <f t="shared" si="30"/>
        <v>Nej</v>
      </c>
    </row>
    <row r="362" spans="1:15" hidden="1" x14ac:dyDescent="0.2">
      <c r="A362" s="4">
        <f t="shared" si="31"/>
        <v>362</v>
      </c>
      <c r="I362" s="4" t="str">
        <f t="shared" si="32"/>
        <v>Nej</v>
      </c>
      <c r="K362" s="4" t="str">
        <f t="shared" si="28"/>
        <v>Nej</v>
      </c>
      <c r="M362" s="4" t="str">
        <f t="shared" si="29"/>
        <v>Nej</v>
      </c>
      <c r="O362" s="4" t="str">
        <f t="shared" si="30"/>
        <v>Nej</v>
      </c>
    </row>
    <row r="363" spans="1:15" hidden="1" x14ac:dyDescent="0.2">
      <c r="A363" s="4">
        <f t="shared" si="31"/>
        <v>363</v>
      </c>
      <c r="I363" s="4" t="str">
        <f t="shared" si="32"/>
        <v>Nej</v>
      </c>
      <c r="K363" s="4" t="str">
        <f t="shared" si="28"/>
        <v>Nej</v>
      </c>
      <c r="M363" s="4" t="str">
        <f t="shared" si="29"/>
        <v>Nej</v>
      </c>
      <c r="O363" s="4" t="str">
        <f t="shared" si="30"/>
        <v>Nej</v>
      </c>
    </row>
    <row r="364" spans="1:15" hidden="1" x14ac:dyDescent="0.2">
      <c r="A364" s="4">
        <f t="shared" si="31"/>
        <v>364</v>
      </c>
      <c r="I364" s="4" t="str">
        <f t="shared" si="32"/>
        <v>Nej</v>
      </c>
      <c r="K364" s="4" t="str">
        <f t="shared" si="28"/>
        <v>Nej</v>
      </c>
      <c r="M364" s="4" t="str">
        <f t="shared" si="29"/>
        <v>Nej</v>
      </c>
      <c r="O364" s="4" t="str">
        <f t="shared" si="30"/>
        <v>Nej</v>
      </c>
    </row>
    <row r="365" spans="1:15" hidden="1" x14ac:dyDescent="0.2">
      <c r="A365" s="4">
        <f t="shared" si="31"/>
        <v>365</v>
      </c>
      <c r="I365" s="4" t="str">
        <f t="shared" si="32"/>
        <v>Nej</v>
      </c>
      <c r="K365" s="4" t="str">
        <f t="shared" si="28"/>
        <v>Nej</v>
      </c>
      <c r="M365" s="4" t="str">
        <f t="shared" si="29"/>
        <v>Nej</v>
      </c>
      <c r="O365" s="4" t="str">
        <f t="shared" si="30"/>
        <v>Nej</v>
      </c>
    </row>
    <row r="366" spans="1:15" hidden="1" x14ac:dyDescent="0.2">
      <c r="A366" s="4">
        <f t="shared" si="31"/>
        <v>366</v>
      </c>
      <c r="I366" s="4" t="str">
        <f t="shared" si="32"/>
        <v>Nej</v>
      </c>
      <c r="K366" s="4" t="str">
        <f t="shared" si="28"/>
        <v>Nej</v>
      </c>
      <c r="M366" s="4" t="str">
        <f t="shared" si="29"/>
        <v>Nej</v>
      </c>
      <c r="O366" s="4" t="str">
        <f t="shared" si="30"/>
        <v>Nej</v>
      </c>
    </row>
    <row r="367" spans="1:15" hidden="1" x14ac:dyDescent="0.2">
      <c r="A367" s="4">
        <f t="shared" si="31"/>
        <v>367</v>
      </c>
      <c r="I367" s="4" t="str">
        <f t="shared" si="32"/>
        <v>Nej</v>
      </c>
      <c r="K367" s="4" t="str">
        <f t="shared" si="28"/>
        <v>Nej</v>
      </c>
      <c r="M367" s="4" t="str">
        <f t="shared" si="29"/>
        <v>Nej</v>
      </c>
      <c r="O367" s="4" t="str">
        <f t="shared" si="30"/>
        <v>Nej</v>
      </c>
    </row>
    <row r="368" spans="1:15" hidden="1" x14ac:dyDescent="0.2">
      <c r="A368" s="4">
        <f t="shared" si="31"/>
        <v>368</v>
      </c>
      <c r="I368" s="4" t="str">
        <f t="shared" si="32"/>
        <v>Nej</v>
      </c>
      <c r="K368" s="4" t="str">
        <f t="shared" si="28"/>
        <v>Nej</v>
      </c>
      <c r="M368" s="4" t="str">
        <f t="shared" si="29"/>
        <v>Nej</v>
      </c>
      <c r="O368" s="4" t="str">
        <f t="shared" si="30"/>
        <v>Nej</v>
      </c>
    </row>
    <row r="369" spans="1:15" hidden="1" x14ac:dyDescent="0.2">
      <c r="A369" s="4">
        <f t="shared" si="31"/>
        <v>369</v>
      </c>
      <c r="I369" s="4" t="str">
        <f t="shared" si="32"/>
        <v>Nej</v>
      </c>
      <c r="K369" s="4" t="str">
        <f t="shared" si="28"/>
        <v>Nej</v>
      </c>
      <c r="M369" s="4" t="str">
        <f t="shared" si="29"/>
        <v>Nej</v>
      </c>
      <c r="O369" s="4" t="str">
        <f t="shared" si="30"/>
        <v>Nej</v>
      </c>
    </row>
    <row r="370" spans="1:15" hidden="1" x14ac:dyDescent="0.2">
      <c r="A370" s="4">
        <f t="shared" si="31"/>
        <v>370</v>
      </c>
      <c r="I370" s="4" t="str">
        <f t="shared" si="32"/>
        <v>Nej</v>
      </c>
      <c r="K370" s="4" t="str">
        <f t="shared" si="28"/>
        <v>Nej</v>
      </c>
      <c r="M370" s="4" t="str">
        <f t="shared" si="29"/>
        <v>Nej</v>
      </c>
      <c r="O370" s="4" t="str">
        <f t="shared" si="30"/>
        <v>Nej</v>
      </c>
    </row>
    <row r="371" spans="1:15" hidden="1" x14ac:dyDescent="0.2">
      <c r="A371" s="4">
        <f t="shared" si="31"/>
        <v>371</v>
      </c>
      <c r="I371" s="4" t="str">
        <f t="shared" si="32"/>
        <v>Nej</v>
      </c>
      <c r="K371" s="4" t="str">
        <f t="shared" si="28"/>
        <v>Nej</v>
      </c>
      <c r="M371" s="4" t="str">
        <f t="shared" si="29"/>
        <v>Nej</v>
      </c>
      <c r="O371" s="4" t="str">
        <f t="shared" si="30"/>
        <v>Nej</v>
      </c>
    </row>
    <row r="372" spans="1:15" hidden="1" x14ac:dyDescent="0.2">
      <c r="A372" s="4">
        <f t="shared" si="31"/>
        <v>372</v>
      </c>
      <c r="I372" s="4" t="str">
        <f t="shared" si="32"/>
        <v>Nej</v>
      </c>
      <c r="K372" s="4" t="str">
        <f t="shared" si="28"/>
        <v>Nej</v>
      </c>
      <c r="M372" s="4" t="str">
        <f t="shared" si="29"/>
        <v>Nej</v>
      </c>
      <c r="O372" s="4" t="str">
        <f t="shared" si="30"/>
        <v>Nej</v>
      </c>
    </row>
    <row r="373" spans="1:15" hidden="1" x14ac:dyDescent="0.2">
      <c r="A373" s="4">
        <f t="shared" si="31"/>
        <v>373</v>
      </c>
      <c r="I373" s="4" t="str">
        <f t="shared" si="32"/>
        <v>Nej</v>
      </c>
      <c r="K373" s="4" t="str">
        <f t="shared" si="28"/>
        <v>Nej</v>
      </c>
      <c r="M373" s="4" t="str">
        <f t="shared" si="29"/>
        <v>Nej</v>
      </c>
      <c r="O373" s="4" t="str">
        <f t="shared" si="30"/>
        <v>Nej</v>
      </c>
    </row>
    <row r="374" spans="1:15" hidden="1" x14ac:dyDescent="0.2">
      <c r="A374" s="4">
        <f t="shared" si="31"/>
        <v>374</v>
      </c>
      <c r="I374" s="4" t="str">
        <f t="shared" si="32"/>
        <v>Nej</v>
      </c>
      <c r="K374" s="4" t="str">
        <f t="shared" si="28"/>
        <v>Nej</v>
      </c>
      <c r="M374" s="4" t="str">
        <f t="shared" si="29"/>
        <v>Nej</v>
      </c>
      <c r="O374" s="4" t="str">
        <f t="shared" si="30"/>
        <v>Nej</v>
      </c>
    </row>
    <row r="375" spans="1:15" hidden="1" x14ac:dyDescent="0.2">
      <c r="A375" s="4">
        <f t="shared" si="31"/>
        <v>375</v>
      </c>
      <c r="I375" s="4" t="str">
        <f t="shared" si="32"/>
        <v>Nej</v>
      </c>
      <c r="K375" s="4" t="str">
        <f t="shared" si="28"/>
        <v>Nej</v>
      </c>
      <c r="M375" s="4" t="str">
        <f t="shared" si="29"/>
        <v>Nej</v>
      </c>
      <c r="O375" s="4" t="str">
        <f t="shared" si="30"/>
        <v>Nej</v>
      </c>
    </row>
    <row r="376" spans="1:15" hidden="1" x14ac:dyDescent="0.2">
      <c r="A376" s="4">
        <f t="shared" si="31"/>
        <v>376</v>
      </c>
      <c r="I376" s="4" t="str">
        <f t="shared" si="32"/>
        <v>Nej</v>
      </c>
      <c r="K376" s="4" t="str">
        <f t="shared" si="28"/>
        <v>Nej</v>
      </c>
      <c r="M376" s="4" t="str">
        <f t="shared" si="29"/>
        <v>Nej</v>
      </c>
      <c r="O376" s="4" t="str">
        <f t="shared" si="30"/>
        <v>Nej</v>
      </c>
    </row>
    <row r="377" spans="1:15" hidden="1" x14ac:dyDescent="0.2">
      <c r="A377" s="4">
        <f t="shared" si="31"/>
        <v>377</v>
      </c>
      <c r="I377" s="4" t="str">
        <f t="shared" si="32"/>
        <v>Nej</v>
      </c>
      <c r="K377" s="4" t="str">
        <f t="shared" si="28"/>
        <v>Nej</v>
      </c>
      <c r="M377" s="4" t="str">
        <f t="shared" si="29"/>
        <v>Nej</v>
      </c>
      <c r="O377" s="4" t="str">
        <f t="shared" si="30"/>
        <v>Nej</v>
      </c>
    </row>
    <row r="378" spans="1:15" hidden="1" x14ac:dyDescent="0.2">
      <c r="A378" s="4">
        <f t="shared" si="31"/>
        <v>378</v>
      </c>
      <c r="I378" s="4" t="str">
        <f t="shared" si="32"/>
        <v>Nej</v>
      </c>
      <c r="K378" s="4" t="str">
        <f t="shared" si="28"/>
        <v>Nej</v>
      </c>
      <c r="M378" s="4" t="str">
        <f t="shared" si="29"/>
        <v>Nej</v>
      </c>
      <c r="O378" s="4" t="str">
        <f t="shared" si="30"/>
        <v>Nej</v>
      </c>
    </row>
    <row r="379" spans="1:15" hidden="1" x14ac:dyDescent="0.2">
      <c r="A379" s="4">
        <f t="shared" si="31"/>
        <v>379</v>
      </c>
      <c r="I379" s="4" t="str">
        <f t="shared" si="32"/>
        <v>Nej</v>
      </c>
      <c r="K379" s="4" t="str">
        <f t="shared" si="28"/>
        <v>Nej</v>
      </c>
      <c r="M379" s="4" t="str">
        <f t="shared" si="29"/>
        <v>Nej</v>
      </c>
      <c r="O379" s="4" t="str">
        <f t="shared" si="30"/>
        <v>Nej</v>
      </c>
    </row>
    <row r="380" spans="1:15" hidden="1" x14ac:dyDescent="0.2">
      <c r="A380" s="4">
        <f t="shared" si="31"/>
        <v>380</v>
      </c>
      <c r="I380" s="4" t="str">
        <f t="shared" si="32"/>
        <v>Nej</v>
      </c>
      <c r="K380" s="4" t="str">
        <f t="shared" si="28"/>
        <v>Nej</v>
      </c>
      <c r="M380" s="4" t="str">
        <f t="shared" si="29"/>
        <v>Nej</v>
      </c>
      <c r="O380" s="4" t="str">
        <f t="shared" si="30"/>
        <v>Nej</v>
      </c>
    </row>
    <row r="381" spans="1:15" hidden="1" x14ac:dyDescent="0.2">
      <c r="A381" s="4">
        <f t="shared" si="31"/>
        <v>381</v>
      </c>
      <c r="I381" s="4" t="str">
        <f t="shared" si="32"/>
        <v>Nej</v>
      </c>
      <c r="K381" s="4" t="str">
        <f t="shared" si="28"/>
        <v>Nej</v>
      </c>
      <c r="M381" s="4" t="str">
        <f t="shared" si="29"/>
        <v>Nej</v>
      </c>
      <c r="O381" s="4" t="str">
        <f t="shared" si="30"/>
        <v>Nej</v>
      </c>
    </row>
    <row r="382" spans="1:15" hidden="1" x14ac:dyDescent="0.2">
      <c r="A382" s="4">
        <f t="shared" si="31"/>
        <v>382</v>
      </c>
      <c r="I382" s="4" t="str">
        <f t="shared" si="32"/>
        <v>Nej</v>
      </c>
      <c r="K382" s="4" t="str">
        <f t="shared" si="28"/>
        <v>Nej</v>
      </c>
      <c r="M382" s="4" t="str">
        <f t="shared" si="29"/>
        <v>Nej</v>
      </c>
      <c r="O382" s="4" t="str">
        <f t="shared" si="30"/>
        <v>Nej</v>
      </c>
    </row>
    <row r="383" spans="1:15" hidden="1" x14ac:dyDescent="0.2">
      <c r="A383" s="4">
        <f t="shared" si="31"/>
        <v>383</v>
      </c>
      <c r="I383" s="4" t="str">
        <f t="shared" si="32"/>
        <v>Nej</v>
      </c>
      <c r="K383" s="4" t="str">
        <f t="shared" si="28"/>
        <v>Nej</v>
      </c>
      <c r="M383" s="4" t="str">
        <f t="shared" si="29"/>
        <v>Nej</v>
      </c>
      <c r="O383" s="4" t="str">
        <f t="shared" si="30"/>
        <v>Nej</v>
      </c>
    </row>
    <row r="384" spans="1:15" hidden="1" x14ac:dyDescent="0.2">
      <c r="A384" s="4">
        <f t="shared" si="31"/>
        <v>384</v>
      </c>
      <c r="I384" s="4" t="str">
        <f t="shared" si="32"/>
        <v>Nej</v>
      </c>
      <c r="K384" s="4" t="str">
        <f t="shared" si="28"/>
        <v>Nej</v>
      </c>
      <c r="M384" s="4" t="str">
        <f t="shared" si="29"/>
        <v>Nej</v>
      </c>
      <c r="O384" s="4" t="str">
        <f t="shared" si="30"/>
        <v>Nej</v>
      </c>
    </row>
    <row r="385" spans="1:15" hidden="1" x14ac:dyDescent="0.2">
      <c r="A385" s="4">
        <f t="shared" si="31"/>
        <v>385</v>
      </c>
      <c r="I385" s="4" t="str">
        <f t="shared" si="32"/>
        <v>Nej</v>
      </c>
      <c r="K385" s="4" t="str">
        <f t="shared" si="28"/>
        <v>Nej</v>
      </c>
      <c r="M385" s="4" t="str">
        <f t="shared" si="29"/>
        <v>Nej</v>
      </c>
      <c r="O385" s="4" t="str">
        <f t="shared" si="30"/>
        <v>Nej</v>
      </c>
    </row>
    <row r="386" spans="1:15" hidden="1" x14ac:dyDescent="0.2">
      <c r="A386" s="4">
        <f t="shared" si="31"/>
        <v>386</v>
      </c>
      <c r="I386" s="4" t="str">
        <f t="shared" si="32"/>
        <v>Nej</v>
      </c>
      <c r="K386" s="4" t="str">
        <f t="shared" si="28"/>
        <v>Nej</v>
      </c>
      <c r="M386" s="4" t="str">
        <f t="shared" si="29"/>
        <v>Nej</v>
      </c>
      <c r="O386" s="4" t="str">
        <f t="shared" si="30"/>
        <v>Nej</v>
      </c>
    </row>
    <row r="387" spans="1:15" hidden="1" x14ac:dyDescent="0.2">
      <c r="A387" s="4">
        <f t="shared" si="31"/>
        <v>387</v>
      </c>
      <c r="I387" s="4" t="str">
        <f t="shared" si="32"/>
        <v>Nej</v>
      </c>
      <c r="K387" s="4" t="str">
        <f t="shared" ref="K387:K450" si="33">+IF(B387=J387,"Nej","JA!")</f>
        <v>Nej</v>
      </c>
      <c r="M387" s="4" t="str">
        <f t="shared" ref="M387:M450" si="34">+IF(B387=L387,"Nej","JA!")</f>
        <v>Nej</v>
      </c>
      <c r="O387" s="4" t="str">
        <f t="shared" ref="O387:O420" si="35">+IF(B387=N387,"Nej","JA!")</f>
        <v>Nej</v>
      </c>
    </row>
    <row r="388" spans="1:15" hidden="1" x14ac:dyDescent="0.2">
      <c r="A388" s="4">
        <f t="shared" si="31"/>
        <v>388</v>
      </c>
      <c r="I388" s="4" t="str">
        <f t="shared" si="32"/>
        <v>Nej</v>
      </c>
      <c r="K388" s="4" t="str">
        <f t="shared" si="33"/>
        <v>Nej</v>
      </c>
      <c r="M388" s="4" t="str">
        <f t="shared" si="34"/>
        <v>Nej</v>
      </c>
      <c r="O388" s="4" t="str">
        <f t="shared" si="35"/>
        <v>Nej</v>
      </c>
    </row>
    <row r="389" spans="1:15" hidden="1" x14ac:dyDescent="0.2">
      <c r="A389" s="4">
        <f t="shared" si="31"/>
        <v>389</v>
      </c>
      <c r="I389" s="4" t="str">
        <f t="shared" si="32"/>
        <v>Nej</v>
      </c>
      <c r="K389" s="4" t="str">
        <f t="shared" si="33"/>
        <v>Nej</v>
      </c>
      <c r="M389" s="4" t="str">
        <f t="shared" si="34"/>
        <v>Nej</v>
      </c>
      <c r="O389" s="4" t="str">
        <f t="shared" si="35"/>
        <v>Nej</v>
      </c>
    </row>
    <row r="390" spans="1:15" hidden="1" x14ac:dyDescent="0.2">
      <c r="A390" s="4">
        <f t="shared" ref="A390:A453" si="36">ROW(B390)</f>
        <v>390</v>
      </c>
      <c r="I390" s="4" t="str">
        <f t="shared" si="32"/>
        <v>Nej</v>
      </c>
      <c r="K390" s="4" t="str">
        <f t="shared" si="33"/>
        <v>Nej</v>
      </c>
      <c r="M390" s="4" t="str">
        <f t="shared" si="34"/>
        <v>Nej</v>
      </c>
      <c r="O390" s="4" t="str">
        <f t="shared" si="35"/>
        <v>Nej</v>
      </c>
    </row>
    <row r="391" spans="1:15" hidden="1" x14ac:dyDescent="0.2">
      <c r="A391" s="4">
        <f t="shared" si="36"/>
        <v>391</v>
      </c>
      <c r="I391" s="4" t="str">
        <f t="shared" si="32"/>
        <v>Nej</v>
      </c>
      <c r="K391" s="4" t="str">
        <f t="shared" si="33"/>
        <v>Nej</v>
      </c>
      <c r="M391" s="4" t="str">
        <f t="shared" si="34"/>
        <v>Nej</v>
      </c>
      <c r="O391" s="4" t="str">
        <f t="shared" si="35"/>
        <v>Nej</v>
      </c>
    </row>
    <row r="392" spans="1:15" hidden="1" x14ac:dyDescent="0.2">
      <c r="A392" s="4">
        <f t="shared" si="36"/>
        <v>392</v>
      </c>
      <c r="I392" s="4" t="str">
        <f t="shared" si="32"/>
        <v>Nej</v>
      </c>
      <c r="K392" s="4" t="str">
        <f t="shared" si="33"/>
        <v>Nej</v>
      </c>
      <c r="M392" s="4" t="str">
        <f t="shared" si="34"/>
        <v>Nej</v>
      </c>
      <c r="O392" s="4" t="str">
        <f t="shared" si="35"/>
        <v>Nej</v>
      </c>
    </row>
    <row r="393" spans="1:15" hidden="1" x14ac:dyDescent="0.2">
      <c r="A393" s="4">
        <f t="shared" si="36"/>
        <v>393</v>
      </c>
      <c r="I393" s="4" t="str">
        <f t="shared" si="32"/>
        <v>Nej</v>
      </c>
      <c r="K393" s="4" t="str">
        <f t="shared" si="33"/>
        <v>Nej</v>
      </c>
      <c r="M393" s="4" t="str">
        <f t="shared" si="34"/>
        <v>Nej</v>
      </c>
      <c r="O393" s="4" t="str">
        <f t="shared" si="35"/>
        <v>Nej</v>
      </c>
    </row>
    <row r="394" spans="1:15" hidden="1" x14ac:dyDescent="0.2">
      <c r="A394" s="4">
        <f t="shared" si="36"/>
        <v>394</v>
      </c>
      <c r="I394" s="4" t="str">
        <f t="shared" si="32"/>
        <v>Nej</v>
      </c>
      <c r="K394" s="4" t="str">
        <f t="shared" si="33"/>
        <v>Nej</v>
      </c>
      <c r="M394" s="4" t="str">
        <f t="shared" si="34"/>
        <v>Nej</v>
      </c>
      <c r="O394" s="4" t="str">
        <f t="shared" si="35"/>
        <v>Nej</v>
      </c>
    </row>
    <row r="395" spans="1:15" hidden="1" x14ac:dyDescent="0.2">
      <c r="A395" s="4">
        <f t="shared" si="36"/>
        <v>395</v>
      </c>
      <c r="I395" s="4" t="str">
        <f t="shared" si="32"/>
        <v>Nej</v>
      </c>
      <c r="K395" s="4" t="str">
        <f t="shared" si="33"/>
        <v>Nej</v>
      </c>
      <c r="M395" s="4" t="str">
        <f t="shared" si="34"/>
        <v>Nej</v>
      </c>
      <c r="O395" s="4" t="str">
        <f t="shared" si="35"/>
        <v>Nej</v>
      </c>
    </row>
    <row r="396" spans="1:15" hidden="1" x14ac:dyDescent="0.2">
      <c r="A396" s="4">
        <f t="shared" si="36"/>
        <v>396</v>
      </c>
      <c r="I396" s="4" t="str">
        <f t="shared" si="32"/>
        <v>Nej</v>
      </c>
      <c r="K396" s="4" t="str">
        <f t="shared" si="33"/>
        <v>Nej</v>
      </c>
      <c r="M396" s="4" t="str">
        <f t="shared" si="34"/>
        <v>Nej</v>
      </c>
      <c r="O396" s="4" t="str">
        <f t="shared" si="35"/>
        <v>Nej</v>
      </c>
    </row>
    <row r="397" spans="1:15" hidden="1" x14ac:dyDescent="0.2">
      <c r="A397" s="4">
        <f t="shared" si="36"/>
        <v>397</v>
      </c>
      <c r="I397" s="4" t="str">
        <f t="shared" si="32"/>
        <v>Nej</v>
      </c>
      <c r="K397" s="4" t="str">
        <f t="shared" si="33"/>
        <v>Nej</v>
      </c>
      <c r="M397" s="4" t="str">
        <f t="shared" si="34"/>
        <v>Nej</v>
      </c>
      <c r="O397" s="4" t="str">
        <f t="shared" si="35"/>
        <v>Nej</v>
      </c>
    </row>
    <row r="398" spans="1:15" hidden="1" x14ac:dyDescent="0.2">
      <c r="A398" s="4">
        <f t="shared" si="36"/>
        <v>398</v>
      </c>
      <c r="I398" s="4" t="str">
        <f t="shared" si="32"/>
        <v>Nej</v>
      </c>
      <c r="K398" s="4" t="str">
        <f t="shared" si="33"/>
        <v>Nej</v>
      </c>
      <c r="M398" s="4" t="str">
        <f t="shared" si="34"/>
        <v>Nej</v>
      </c>
      <c r="O398" s="4" t="str">
        <f t="shared" si="35"/>
        <v>Nej</v>
      </c>
    </row>
    <row r="399" spans="1:15" hidden="1" x14ac:dyDescent="0.2">
      <c r="A399" s="4">
        <f t="shared" si="36"/>
        <v>399</v>
      </c>
      <c r="I399" s="4" t="str">
        <f t="shared" si="32"/>
        <v>Nej</v>
      </c>
      <c r="K399" s="4" t="str">
        <f t="shared" si="33"/>
        <v>Nej</v>
      </c>
      <c r="M399" s="4" t="str">
        <f t="shared" si="34"/>
        <v>Nej</v>
      </c>
      <c r="O399" s="4" t="str">
        <f t="shared" si="35"/>
        <v>Nej</v>
      </c>
    </row>
    <row r="400" spans="1:15" hidden="1" x14ac:dyDescent="0.2">
      <c r="A400" s="4">
        <f t="shared" si="36"/>
        <v>400</v>
      </c>
      <c r="I400" s="4" t="str">
        <f t="shared" si="32"/>
        <v>Nej</v>
      </c>
      <c r="K400" s="4" t="str">
        <f t="shared" si="33"/>
        <v>Nej</v>
      </c>
      <c r="M400" s="4" t="str">
        <f t="shared" si="34"/>
        <v>Nej</v>
      </c>
      <c r="O400" s="4" t="str">
        <f t="shared" si="35"/>
        <v>Nej</v>
      </c>
    </row>
    <row r="401" spans="1:15" hidden="1" x14ac:dyDescent="0.2">
      <c r="A401" s="4">
        <f t="shared" si="36"/>
        <v>401</v>
      </c>
      <c r="I401" s="4" t="str">
        <f t="shared" si="32"/>
        <v>Nej</v>
      </c>
      <c r="K401" s="4" t="str">
        <f t="shared" si="33"/>
        <v>Nej</v>
      </c>
      <c r="M401" s="4" t="str">
        <f t="shared" si="34"/>
        <v>Nej</v>
      </c>
      <c r="O401" s="4" t="str">
        <f t="shared" si="35"/>
        <v>Nej</v>
      </c>
    </row>
    <row r="402" spans="1:15" hidden="1" x14ac:dyDescent="0.2">
      <c r="A402" s="4">
        <f t="shared" si="36"/>
        <v>402</v>
      </c>
      <c r="I402" s="4" t="str">
        <f t="shared" si="32"/>
        <v>Nej</v>
      </c>
      <c r="K402" s="4" t="str">
        <f t="shared" si="33"/>
        <v>Nej</v>
      </c>
      <c r="M402" s="4" t="str">
        <f t="shared" si="34"/>
        <v>Nej</v>
      </c>
      <c r="O402" s="4" t="str">
        <f t="shared" si="35"/>
        <v>Nej</v>
      </c>
    </row>
    <row r="403" spans="1:15" hidden="1" x14ac:dyDescent="0.2">
      <c r="A403" s="4">
        <f t="shared" si="36"/>
        <v>403</v>
      </c>
      <c r="I403" s="4" t="str">
        <f t="shared" si="32"/>
        <v>Nej</v>
      </c>
      <c r="K403" s="4" t="str">
        <f t="shared" si="33"/>
        <v>Nej</v>
      </c>
      <c r="M403" s="4" t="str">
        <f t="shared" si="34"/>
        <v>Nej</v>
      </c>
      <c r="O403" s="4" t="str">
        <f t="shared" si="35"/>
        <v>Nej</v>
      </c>
    </row>
    <row r="404" spans="1:15" hidden="1" x14ac:dyDescent="0.2">
      <c r="A404" s="4">
        <f t="shared" si="36"/>
        <v>404</v>
      </c>
      <c r="I404" s="4" t="str">
        <f t="shared" si="32"/>
        <v>Nej</v>
      </c>
      <c r="K404" s="4" t="str">
        <f t="shared" si="33"/>
        <v>Nej</v>
      </c>
      <c r="M404" s="4" t="str">
        <f t="shared" si="34"/>
        <v>Nej</v>
      </c>
      <c r="O404" s="4" t="str">
        <f t="shared" si="35"/>
        <v>Nej</v>
      </c>
    </row>
    <row r="405" spans="1:15" hidden="1" x14ac:dyDescent="0.2">
      <c r="A405" s="4">
        <f t="shared" si="36"/>
        <v>405</v>
      </c>
      <c r="I405" s="4" t="str">
        <f t="shared" si="32"/>
        <v>Nej</v>
      </c>
      <c r="K405" s="4" t="str">
        <f t="shared" si="33"/>
        <v>Nej</v>
      </c>
      <c r="M405" s="4" t="str">
        <f t="shared" si="34"/>
        <v>Nej</v>
      </c>
      <c r="O405" s="4" t="str">
        <f t="shared" si="35"/>
        <v>Nej</v>
      </c>
    </row>
    <row r="406" spans="1:15" hidden="1" x14ac:dyDescent="0.2">
      <c r="A406" s="4">
        <f t="shared" si="36"/>
        <v>406</v>
      </c>
      <c r="I406" s="4" t="str">
        <f t="shared" si="32"/>
        <v>Nej</v>
      </c>
      <c r="K406" s="4" t="str">
        <f t="shared" si="33"/>
        <v>Nej</v>
      </c>
      <c r="M406" s="4" t="str">
        <f t="shared" si="34"/>
        <v>Nej</v>
      </c>
      <c r="O406" s="4" t="str">
        <f t="shared" si="35"/>
        <v>Nej</v>
      </c>
    </row>
    <row r="407" spans="1:15" hidden="1" x14ac:dyDescent="0.2">
      <c r="A407" s="4">
        <f t="shared" si="36"/>
        <v>407</v>
      </c>
      <c r="I407" s="4" t="str">
        <f t="shared" si="32"/>
        <v>Nej</v>
      </c>
      <c r="K407" s="4" t="str">
        <f t="shared" si="33"/>
        <v>Nej</v>
      </c>
      <c r="M407" s="4" t="str">
        <f t="shared" si="34"/>
        <v>Nej</v>
      </c>
      <c r="O407" s="4" t="str">
        <f t="shared" si="35"/>
        <v>Nej</v>
      </c>
    </row>
    <row r="408" spans="1:15" hidden="1" x14ac:dyDescent="0.2">
      <c r="A408" s="4">
        <f t="shared" si="36"/>
        <v>408</v>
      </c>
      <c r="I408" s="4" t="str">
        <f t="shared" si="32"/>
        <v>Nej</v>
      </c>
      <c r="K408" s="4" t="str">
        <f t="shared" si="33"/>
        <v>Nej</v>
      </c>
      <c r="M408" s="4" t="str">
        <f t="shared" si="34"/>
        <v>Nej</v>
      </c>
      <c r="O408" s="4" t="str">
        <f t="shared" si="35"/>
        <v>Nej</v>
      </c>
    </row>
    <row r="409" spans="1:15" hidden="1" x14ac:dyDescent="0.2">
      <c r="A409" s="4">
        <f t="shared" si="36"/>
        <v>409</v>
      </c>
      <c r="I409" s="4" t="str">
        <f t="shared" si="32"/>
        <v>Nej</v>
      </c>
      <c r="K409" s="4" t="str">
        <f t="shared" si="33"/>
        <v>Nej</v>
      </c>
      <c r="M409" s="4" t="str">
        <f t="shared" si="34"/>
        <v>Nej</v>
      </c>
      <c r="O409" s="4" t="str">
        <f t="shared" si="35"/>
        <v>Nej</v>
      </c>
    </row>
    <row r="410" spans="1:15" hidden="1" x14ac:dyDescent="0.2">
      <c r="A410" s="4">
        <f t="shared" si="36"/>
        <v>410</v>
      </c>
      <c r="I410" s="4" t="str">
        <f t="shared" si="32"/>
        <v>Nej</v>
      </c>
      <c r="K410" s="4" t="str">
        <f t="shared" si="33"/>
        <v>Nej</v>
      </c>
      <c r="M410" s="4" t="str">
        <f t="shared" si="34"/>
        <v>Nej</v>
      </c>
      <c r="O410" s="4" t="str">
        <f t="shared" si="35"/>
        <v>Nej</v>
      </c>
    </row>
    <row r="411" spans="1:15" hidden="1" x14ac:dyDescent="0.2">
      <c r="A411" s="4">
        <f t="shared" si="36"/>
        <v>411</v>
      </c>
      <c r="I411" s="4" t="str">
        <f t="shared" si="32"/>
        <v>Nej</v>
      </c>
      <c r="K411" s="4" t="str">
        <f t="shared" si="33"/>
        <v>Nej</v>
      </c>
      <c r="M411" s="4" t="str">
        <f t="shared" si="34"/>
        <v>Nej</v>
      </c>
      <c r="O411" s="4" t="str">
        <f t="shared" si="35"/>
        <v>Nej</v>
      </c>
    </row>
    <row r="412" spans="1:15" hidden="1" x14ac:dyDescent="0.2">
      <c r="A412" s="4">
        <f t="shared" si="36"/>
        <v>412</v>
      </c>
      <c r="I412" s="4" t="str">
        <f t="shared" si="32"/>
        <v>Nej</v>
      </c>
      <c r="K412" s="4" t="str">
        <f t="shared" si="33"/>
        <v>Nej</v>
      </c>
      <c r="M412" s="4" t="str">
        <f t="shared" si="34"/>
        <v>Nej</v>
      </c>
      <c r="O412" s="4" t="str">
        <f t="shared" si="35"/>
        <v>Nej</v>
      </c>
    </row>
    <row r="413" spans="1:15" hidden="1" x14ac:dyDescent="0.2">
      <c r="A413" s="4">
        <f t="shared" si="36"/>
        <v>413</v>
      </c>
      <c r="I413" s="4" t="str">
        <f t="shared" si="32"/>
        <v>Nej</v>
      </c>
      <c r="K413" s="4" t="str">
        <f t="shared" si="33"/>
        <v>Nej</v>
      </c>
      <c r="M413" s="4" t="str">
        <f t="shared" si="34"/>
        <v>Nej</v>
      </c>
      <c r="O413" s="4" t="str">
        <f t="shared" si="35"/>
        <v>Nej</v>
      </c>
    </row>
    <row r="414" spans="1:15" hidden="1" x14ac:dyDescent="0.2">
      <c r="A414" s="4">
        <f t="shared" si="36"/>
        <v>414</v>
      </c>
      <c r="I414" s="4" t="str">
        <f t="shared" si="32"/>
        <v>Nej</v>
      </c>
      <c r="K414" s="4" t="str">
        <f t="shared" si="33"/>
        <v>Nej</v>
      </c>
      <c r="M414" s="4" t="str">
        <f t="shared" si="34"/>
        <v>Nej</v>
      </c>
      <c r="O414" s="4" t="str">
        <f t="shared" si="35"/>
        <v>Nej</v>
      </c>
    </row>
    <row r="415" spans="1:15" hidden="1" x14ac:dyDescent="0.2">
      <c r="A415" s="4">
        <f t="shared" si="36"/>
        <v>415</v>
      </c>
      <c r="I415" s="4" t="str">
        <f t="shared" si="32"/>
        <v>Nej</v>
      </c>
      <c r="K415" s="4" t="str">
        <f t="shared" si="33"/>
        <v>Nej</v>
      </c>
      <c r="M415" s="4" t="str">
        <f t="shared" si="34"/>
        <v>Nej</v>
      </c>
      <c r="O415" s="4" t="str">
        <f t="shared" si="35"/>
        <v>Nej</v>
      </c>
    </row>
    <row r="416" spans="1:15" hidden="1" x14ac:dyDescent="0.2">
      <c r="A416" s="4">
        <f t="shared" si="36"/>
        <v>416</v>
      </c>
      <c r="I416" s="4" t="str">
        <f t="shared" si="32"/>
        <v>Nej</v>
      </c>
      <c r="K416" s="4" t="str">
        <f t="shared" si="33"/>
        <v>Nej</v>
      </c>
      <c r="M416" s="4" t="str">
        <f t="shared" si="34"/>
        <v>Nej</v>
      </c>
      <c r="O416" s="4" t="str">
        <f t="shared" si="35"/>
        <v>Nej</v>
      </c>
    </row>
    <row r="417" spans="1:15" hidden="1" x14ac:dyDescent="0.2">
      <c r="A417" s="4">
        <f t="shared" si="36"/>
        <v>417</v>
      </c>
      <c r="I417" s="4" t="str">
        <f t="shared" si="32"/>
        <v>Nej</v>
      </c>
      <c r="K417" s="4" t="str">
        <f t="shared" si="33"/>
        <v>Nej</v>
      </c>
      <c r="M417" s="4" t="str">
        <f t="shared" si="34"/>
        <v>Nej</v>
      </c>
      <c r="O417" s="4" t="str">
        <f t="shared" si="35"/>
        <v>Nej</v>
      </c>
    </row>
    <row r="418" spans="1:15" hidden="1" x14ac:dyDescent="0.2">
      <c r="A418" s="4">
        <f t="shared" si="36"/>
        <v>418</v>
      </c>
      <c r="I418" s="4" t="str">
        <f t="shared" ref="I418:I481" si="37">+IF(B418=H418,"Nej","JA!")</f>
        <v>Nej</v>
      </c>
      <c r="K418" s="4" t="str">
        <f t="shared" si="33"/>
        <v>Nej</v>
      </c>
      <c r="M418" s="4" t="str">
        <f t="shared" si="34"/>
        <v>Nej</v>
      </c>
      <c r="O418" s="4" t="str">
        <f t="shared" si="35"/>
        <v>Nej</v>
      </c>
    </row>
    <row r="419" spans="1:15" hidden="1" x14ac:dyDescent="0.2">
      <c r="A419" s="4">
        <f t="shared" si="36"/>
        <v>419</v>
      </c>
      <c r="I419" s="4" t="str">
        <f t="shared" si="37"/>
        <v>Nej</v>
      </c>
      <c r="K419" s="4" t="str">
        <f t="shared" si="33"/>
        <v>Nej</v>
      </c>
      <c r="M419" s="4" t="str">
        <f t="shared" si="34"/>
        <v>Nej</v>
      </c>
      <c r="O419" s="4" t="str">
        <f t="shared" si="35"/>
        <v>Nej</v>
      </c>
    </row>
    <row r="420" spans="1:15" hidden="1" x14ac:dyDescent="0.2">
      <c r="A420" s="4">
        <f t="shared" si="36"/>
        <v>420</v>
      </c>
      <c r="I420" s="4" t="str">
        <f t="shared" si="37"/>
        <v>Nej</v>
      </c>
      <c r="K420" s="4" t="str">
        <f t="shared" si="33"/>
        <v>Nej</v>
      </c>
      <c r="M420" s="4" t="str">
        <f t="shared" si="34"/>
        <v>Nej</v>
      </c>
      <c r="O420" s="4" t="str">
        <f t="shared" si="35"/>
        <v>Nej</v>
      </c>
    </row>
    <row r="421" spans="1:15" hidden="1" x14ac:dyDescent="0.2">
      <c r="A421" s="4">
        <f t="shared" si="36"/>
        <v>421</v>
      </c>
      <c r="I421" s="4" t="str">
        <f t="shared" si="37"/>
        <v>Nej</v>
      </c>
      <c r="K421" s="4" t="str">
        <f t="shared" si="33"/>
        <v>Nej</v>
      </c>
      <c r="M421" s="4" t="str">
        <f t="shared" si="34"/>
        <v>Nej</v>
      </c>
    </row>
    <row r="422" spans="1:15" hidden="1" x14ac:dyDescent="0.2">
      <c r="A422" s="4">
        <f t="shared" si="36"/>
        <v>422</v>
      </c>
      <c r="I422" s="4" t="str">
        <f t="shared" si="37"/>
        <v>Nej</v>
      </c>
      <c r="K422" s="4" t="str">
        <f t="shared" si="33"/>
        <v>Nej</v>
      </c>
      <c r="M422" s="4" t="str">
        <f t="shared" si="34"/>
        <v>Nej</v>
      </c>
    </row>
    <row r="423" spans="1:15" hidden="1" x14ac:dyDescent="0.2">
      <c r="A423" s="4">
        <f t="shared" si="36"/>
        <v>423</v>
      </c>
      <c r="I423" s="4" t="str">
        <f t="shared" si="37"/>
        <v>Nej</v>
      </c>
      <c r="K423" s="4" t="str">
        <f t="shared" si="33"/>
        <v>Nej</v>
      </c>
      <c r="M423" s="4" t="str">
        <f t="shared" si="34"/>
        <v>Nej</v>
      </c>
    </row>
    <row r="424" spans="1:15" hidden="1" x14ac:dyDescent="0.2">
      <c r="A424" s="4">
        <f t="shared" si="36"/>
        <v>424</v>
      </c>
      <c r="I424" s="4" t="str">
        <f t="shared" si="37"/>
        <v>Nej</v>
      </c>
      <c r="K424" s="4" t="str">
        <f t="shared" si="33"/>
        <v>Nej</v>
      </c>
      <c r="M424" s="4" t="str">
        <f t="shared" si="34"/>
        <v>Nej</v>
      </c>
    </row>
    <row r="425" spans="1:15" hidden="1" x14ac:dyDescent="0.2">
      <c r="A425" s="4">
        <f t="shared" si="36"/>
        <v>425</v>
      </c>
      <c r="I425" s="4" t="str">
        <f t="shared" si="37"/>
        <v>Nej</v>
      </c>
      <c r="K425" s="4" t="str">
        <f t="shared" si="33"/>
        <v>Nej</v>
      </c>
      <c r="M425" s="4" t="str">
        <f t="shared" si="34"/>
        <v>Nej</v>
      </c>
    </row>
    <row r="426" spans="1:15" hidden="1" x14ac:dyDescent="0.2">
      <c r="A426" s="4">
        <f t="shared" si="36"/>
        <v>426</v>
      </c>
      <c r="I426" s="4" t="str">
        <f t="shared" si="37"/>
        <v>Nej</v>
      </c>
      <c r="K426" s="4" t="str">
        <f t="shared" si="33"/>
        <v>Nej</v>
      </c>
      <c r="M426" s="4" t="str">
        <f t="shared" si="34"/>
        <v>Nej</v>
      </c>
    </row>
    <row r="427" spans="1:15" hidden="1" x14ac:dyDescent="0.2">
      <c r="A427" s="4">
        <f t="shared" si="36"/>
        <v>427</v>
      </c>
      <c r="I427" s="4" t="str">
        <f t="shared" si="37"/>
        <v>Nej</v>
      </c>
      <c r="K427" s="4" t="str">
        <f t="shared" si="33"/>
        <v>Nej</v>
      </c>
      <c r="M427" s="4" t="str">
        <f t="shared" si="34"/>
        <v>Nej</v>
      </c>
    </row>
    <row r="428" spans="1:15" hidden="1" x14ac:dyDescent="0.2">
      <c r="A428" s="4">
        <f t="shared" si="36"/>
        <v>428</v>
      </c>
      <c r="I428" s="4" t="str">
        <f t="shared" si="37"/>
        <v>Nej</v>
      </c>
      <c r="K428" s="4" t="str">
        <f t="shared" si="33"/>
        <v>Nej</v>
      </c>
      <c r="M428" s="4" t="str">
        <f t="shared" si="34"/>
        <v>Nej</v>
      </c>
    </row>
    <row r="429" spans="1:15" hidden="1" x14ac:dyDescent="0.2">
      <c r="A429" s="4">
        <f t="shared" si="36"/>
        <v>429</v>
      </c>
      <c r="I429" s="4" t="str">
        <f t="shared" si="37"/>
        <v>Nej</v>
      </c>
      <c r="K429" s="4" t="str">
        <f t="shared" si="33"/>
        <v>Nej</v>
      </c>
      <c r="M429" s="4" t="str">
        <f t="shared" si="34"/>
        <v>Nej</v>
      </c>
    </row>
    <row r="430" spans="1:15" hidden="1" x14ac:dyDescent="0.2">
      <c r="A430" s="4">
        <f t="shared" si="36"/>
        <v>430</v>
      </c>
      <c r="I430" s="4" t="str">
        <f t="shared" si="37"/>
        <v>Nej</v>
      </c>
      <c r="K430" s="4" t="str">
        <f t="shared" si="33"/>
        <v>Nej</v>
      </c>
      <c r="M430" s="4" t="str">
        <f t="shared" si="34"/>
        <v>Nej</v>
      </c>
    </row>
    <row r="431" spans="1:15" hidden="1" x14ac:dyDescent="0.2">
      <c r="A431" s="4">
        <f t="shared" si="36"/>
        <v>431</v>
      </c>
      <c r="I431" s="4" t="str">
        <f t="shared" si="37"/>
        <v>Nej</v>
      </c>
      <c r="K431" s="4" t="str">
        <f t="shared" si="33"/>
        <v>Nej</v>
      </c>
      <c r="M431" s="4" t="str">
        <f t="shared" si="34"/>
        <v>Nej</v>
      </c>
    </row>
    <row r="432" spans="1:15" hidden="1" x14ac:dyDescent="0.2">
      <c r="A432" s="4">
        <f t="shared" si="36"/>
        <v>432</v>
      </c>
      <c r="I432" s="4" t="str">
        <f t="shared" si="37"/>
        <v>Nej</v>
      </c>
      <c r="K432" s="4" t="str">
        <f t="shared" si="33"/>
        <v>Nej</v>
      </c>
      <c r="M432" s="4" t="str">
        <f t="shared" si="34"/>
        <v>Nej</v>
      </c>
    </row>
    <row r="433" spans="1:13" hidden="1" x14ac:dyDescent="0.2">
      <c r="A433" s="4">
        <f t="shared" si="36"/>
        <v>433</v>
      </c>
      <c r="I433" s="4" t="str">
        <f t="shared" si="37"/>
        <v>Nej</v>
      </c>
      <c r="K433" s="4" t="str">
        <f t="shared" si="33"/>
        <v>Nej</v>
      </c>
      <c r="M433" s="4" t="str">
        <f t="shared" si="34"/>
        <v>Nej</v>
      </c>
    </row>
    <row r="434" spans="1:13" hidden="1" x14ac:dyDescent="0.2">
      <c r="A434" s="4">
        <f t="shared" si="36"/>
        <v>434</v>
      </c>
      <c r="I434" s="4" t="str">
        <f t="shared" si="37"/>
        <v>Nej</v>
      </c>
      <c r="K434" s="4" t="str">
        <f t="shared" si="33"/>
        <v>Nej</v>
      </c>
      <c r="M434" s="4" t="str">
        <f t="shared" si="34"/>
        <v>Nej</v>
      </c>
    </row>
    <row r="435" spans="1:13" hidden="1" x14ac:dyDescent="0.2">
      <c r="A435" s="4">
        <f t="shared" si="36"/>
        <v>435</v>
      </c>
      <c r="I435" s="4" t="str">
        <f t="shared" si="37"/>
        <v>Nej</v>
      </c>
      <c r="K435" s="4" t="str">
        <f t="shared" si="33"/>
        <v>Nej</v>
      </c>
      <c r="M435" s="4" t="str">
        <f t="shared" si="34"/>
        <v>Nej</v>
      </c>
    </row>
    <row r="436" spans="1:13" hidden="1" x14ac:dyDescent="0.2">
      <c r="A436" s="4">
        <f t="shared" si="36"/>
        <v>436</v>
      </c>
      <c r="I436" s="4" t="str">
        <f t="shared" si="37"/>
        <v>Nej</v>
      </c>
      <c r="K436" s="4" t="str">
        <f t="shared" si="33"/>
        <v>Nej</v>
      </c>
      <c r="M436" s="4" t="str">
        <f t="shared" si="34"/>
        <v>Nej</v>
      </c>
    </row>
    <row r="437" spans="1:13" hidden="1" x14ac:dyDescent="0.2">
      <c r="A437" s="4">
        <f t="shared" si="36"/>
        <v>437</v>
      </c>
      <c r="I437" s="4" t="str">
        <f t="shared" si="37"/>
        <v>Nej</v>
      </c>
      <c r="K437" s="4" t="str">
        <f t="shared" si="33"/>
        <v>Nej</v>
      </c>
      <c r="M437" s="4" t="str">
        <f t="shared" si="34"/>
        <v>Nej</v>
      </c>
    </row>
    <row r="438" spans="1:13" hidden="1" x14ac:dyDescent="0.2">
      <c r="A438" s="4">
        <f t="shared" si="36"/>
        <v>438</v>
      </c>
      <c r="I438" s="4" t="str">
        <f t="shared" si="37"/>
        <v>Nej</v>
      </c>
      <c r="K438" s="4" t="str">
        <f t="shared" si="33"/>
        <v>Nej</v>
      </c>
      <c r="M438" s="4" t="str">
        <f t="shared" si="34"/>
        <v>Nej</v>
      </c>
    </row>
    <row r="439" spans="1:13" hidden="1" x14ac:dyDescent="0.2">
      <c r="A439" s="4">
        <f t="shared" si="36"/>
        <v>439</v>
      </c>
      <c r="I439" s="4" t="str">
        <f t="shared" si="37"/>
        <v>Nej</v>
      </c>
      <c r="K439" s="4" t="str">
        <f t="shared" si="33"/>
        <v>Nej</v>
      </c>
      <c r="M439" s="4" t="str">
        <f t="shared" si="34"/>
        <v>Nej</v>
      </c>
    </row>
    <row r="440" spans="1:13" hidden="1" x14ac:dyDescent="0.2">
      <c r="A440" s="4">
        <f t="shared" si="36"/>
        <v>440</v>
      </c>
      <c r="I440" s="4" t="str">
        <f t="shared" si="37"/>
        <v>Nej</v>
      </c>
      <c r="K440" s="4" t="str">
        <f t="shared" si="33"/>
        <v>Nej</v>
      </c>
      <c r="M440" s="4" t="str">
        <f t="shared" si="34"/>
        <v>Nej</v>
      </c>
    </row>
    <row r="441" spans="1:13" hidden="1" x14ac:dyDescent="0.2">
      <c r="A441" s="4">
        <f t="shared" si="36"/>
        <v>441</v>
      </c>
      <c r="I441" s="4" t="str">
        <f t="shared" si="37"/>
        <v>Nej</v>
      </c>
      <c r="K441" s="4" t="str">
        <f t="shared" si="33"/>
        <v>Nej</v>
      </c>
      <c r="M441" s="4" t="str">
        <f t="shared" si="34"/>
        <v>Nej</v>
      </c>
    </row>
    <row r="442" spans="1:13" hidden="1" x14ac:dyDescent="0.2">
      <c r="A442" s="4">
        <f t="shared" si="36"/>
        <v>442</v>
      </c>
      <c r="I442" s="4" t="str">
        <f t="shared" si="37"/>
        <v>Nej</v>
      </c>
      <c r="K442" s="4" t="str">
        <f t="shared" si="33"/>
        <v>Nej</v>
      </c>
      <c r="M442" s="4" t="str">
        <f t="shared" si="34"/>
        <v>Nej</v>
      </c>
    </row>
    <row r="443" spans="1:13" hidden="1" x14ac:dyDescent="0.2">
      <c r="A443" s="4">
        <f t="shared" si="36"/>
        <v>443</v>
      </c>
      <c r="I443" s="4" t="str">
        <f t="shared" si="37"/>
        <v>Nej</v>
      </c>
      <c r="K443" s="4" t="str">
        <f t="shared" si="33"/>
        <v>Nej</v>
      </c>
      <c r="M443" s="4" t="str">
        <f t="shared" si="34"/>
        <v>Nej</v>
      </c>
    </row>
    <row r="444" spans="1:13" hidden="1" x14ac:dyDescent="0.2">
      <c r="A444" s="4">
        <f t="shared" si="36"/>
        <v>444</v>
      </c>
      <c r="I444" s="4" t="str">
        <f t="shared" si="37"/>
        <v>Nej</v>
      </c>
      <c r="K444" s="4" t="str">
        <f t="shared" si="33"/>
        <v>Nej</v>
      </c>
      <c r="M444" s="4" t="str">
        <f t="shared" si="34"/>
        <v>Nej</v>
      </c>
    </row>
    <row r="445" spans="1:13" hidden="1" x14ac:dyDescent="0.2">
      <c r="A445" s="4">
        <f t="shared" si="36"/>
        <v>445</v>
      </c>
      <c r="I445" s="4" t="str">
        <f t="shared" si="37"/>
        <v>Nej</v>
      </c>
      <c r="K445" s="4" t="str">
        <f t="shared" si="33"/>
        <v>Nej</v>
      </c>
      <c r="M445" s="4" t="str">
        <f t="shared" si="34"/>
        <v>Nej</v>
      </c>
    </row>
    <row r="446" spans="1:13" hidden="1" x14ac:dyDescent="0.2">
      <c r="A446" s="4">
        <f t="shared" si="36"/>
        <v>446</v>
      </c>
      <c r="I446" s="4" t="str">
        <f t="shared" si="37"/>
        <v>Nej</v>
      </c>
      <c r="K446" s="4" t="str">
        <f t="shared" si="33"/>
        <v>Nej</v>
      </c>
      <c r="M446" s="4" t="str">
        <f t="shared" si="34"/>
        <v>Nej</v>
      </c>
    </row>
    <row r="447" spans="1:13" hidden="1" x14ac:dyDescent="0.2">
      <c r="A447" s="4">
        <f t="shared" si="36"/>
        <v>447</v>
      </c>
      <c r="I447" s="4" t="str">
        <f t="shared" si="37"/>
        <v>Nej</v>
      </c>
      <c r="K447" s="4" t="str">
        <f t="shared" si="33"/>
        <v>Nej</v>
      </c>
      <c r="M447" s="4" t="str">
        <f t="shared" si="34"/>
        <v>Nej</v>
      </c>
    </row>
    <row r="448" spans="1:13" hidden="1" x14ac:dyDescent="0.2">
      <c r="A448" s="4">
        <f t="shared" si="36"/>
        <v>448</v>
      </c>
      <c r="I448" s="4" t="str">
        <f t="shared" si="37"/>
        <v>Nej</v>
      </c>
      <c r="K448" s="4" t="str">
        <f t="shared" si="33"/>
        <v>Nej</v>
      </c>
      <c r="M448" s="4" t="str">
        <f t="shared" si="34"/>
        <v>Nej</v>
      </c>
    </row>
    <row r="449" spans="1:13" hidden="1" x14ac:dyDescent="0.2">
      <c r="A449" s="4">
        <f t="shared" si="36"/>
        <v>449</v>
      </c>
      <c r="I449" s="4" t="str">
        <f t="shared" si="37"/>
        <v>Nej</v>
      </c>
      <c r="K449" s="4" t="str">
        <f t="shared" si="33"/>
        <v>Nej</v>
      </c>
      <c r="M449" s="4" t="str">
        <f t="shared" si="34"/>
        <v>Nej</v>
      </c>
    </row>
    <row r="450" spans="1:13" hidden="1" x14ac:dyDescent="0.2">
      <c r="A450" s="4">
        <f t="shared" si="36"/>
        <v>450</v>
      </c>
      <c r="I450" s="4" t="str">
        <f t="shared" si="37"/>
        <v>Nej</v>
      </c>
      <c r="K450" s="4" t="str">
        <f t="shared" si="33"/>
        <v>Nej</v>
      </c>
      <c r="M450" s="4" t="str">
        <f t="shared" si="34"/>
        <v>Nej</v>
      </c>
    </row>
    <row r="451" spans="1:13" hidden="1" x14ac:dyDescent="0.2">
      <c r="A451" s="4">
        <f t="shared" si="36"/>
        <v>451</v>
      </c>
      <c r="I451" s="4" t="str">
        <f t="shared" si="37"/>
        <v>Nej</v>
      </c>
      <c r="K451" s="4" t="str">
        <f t="shared" ref="K451:K514" si="38">+IF(B451=J451,"Nej","JA!")</f>
        <v>Nej</v>
      </c>
      <c r="M451" s="4" t="str">
        <f t="shared" ref="M451:M514" si="39">+IF(B451=L451,"Nej","JA!")</f>
        <v>Nej</v>
      </c>
    </row>
    <row r="452" spans="1:13" hidden="1" x14ac:dyDescent="0.2">
      <c r="A452" s="4">
        <f t="shared" si="36"/>
        <v>452</v>
      </c>
      <c r="I452" s="4" t="str">
        <f t="shared" si="37"/>
        <v>Nej</v>
      </c>
      <c r="K452" s="4" t="str">
        <f t="shared" si="38"/>
        <v>Nej</v>
      </c>
      <c r="M452" s="4" t="str">
        <f t="shared" si="39"/>
        <v>Nej</v>
      </c>
    </row>
    <row r="453" spans="1:13" hidden="1" x14ac:dyDescent="0.2">
      <c r="A453" s="4">
        <f t="shared" si="36"/>
        <v>453</v>
      </c>
      <c r="I453" s="4" t="str">
        <f t="shared" si="37"/>
        <v>Nej</v>
      </c>
      <c r="K453" s="4" t="str">
        <f t="shared" si="38"/>
        <v>Nej</v>
      </c>
      <c r="M453" s="4" t="str">
        <f t="shared" si="39"/>
        <v>Nej</v>
      </c>
    </row>
    <row r="454" spans="1:13" hidden="1" x14ac:dyDescent="0.2">
      <c r="A454" s="4">
        <f t="shared" ref="A454:A517" si="40">ROW(B454)</f>
        <v>454</v>
      </c>
      <c r="I454" s="4" t="str">
        <f t="shared" si="37"/>
        <v>Nej</v>
      </c>
      <c r="K454" s="4" t="str">
        <f t="shared" si="38"/>
        <v>Nej</v>
      </c>
      <c r="M454" s="4" t="str">
        <f t="shared" si="39"/>
        <v>Nej</v>
      </c>
    </row>
    <row r="455" spans="1:13" hidden="1" x14ac:dyDescent="0.2">
      <c r="A455" s="4">
        <f t="shared" si="40"/>
        <v>455</v>
      </c>
      <c r="I455" s="4" t="str">
        <f t="shared" si="37"/>
        <v>Nej</v>
      </c>
      <c r="K455" s="4" t="str">
        <f t="shared" si="38"/>
        <v>Nej</v>
      </c>
      <c r="M455" s="4" t="str">
        <f t="shared" si="39"/>
        <v>Nej</v>
      </c>
    </row>
    <row r="456" spans="1:13" hidden="1" x14ac:dyDescent="0.2">
      <c r="A456" s="4">
        <f t="shared" si="40"/>
        <v>456</v>
      </c>
      <c r="I456" s="4" t="str">
        <f t="shared" si="37"/>
        <v>Nej</v>
      </c>
      <c r="K456" s="4" t="str">
        <f t="shared" si="38"/>
        <v>Nej</v>
      </c>
      <c r="M456" s="4" t="str">
        <f t="shared" si="39"/>
        <v>Nej</v>
      </c>
    </row>
    <row r="457" spans="1:13" hidden="1" x14ac:dyDescent="0.2">
      <c r="A457" s="4">
        <f t="shared" si="40"/>
        <v>457</v>
      </c>
      <c r="I457" s="4" t="str">
        <f t="shared" si="37"/>
        <v>Nej</v>
      </c>
      <c r="K457" s="4" t="str">
        <f t="shared" si="38"/>
        <v>Nej</v>
      </c>
      <c r="M457" s="4" t="str">
        <f t="shared" si="39"/>
        <v>Nej</v>
      </c>
    </row>
    <row r="458" spans="1:13" hidden="1" x14ac:dyDescent="0.2">
      <c r="A458" s="4">
        <f t="shared" si="40"/>
        <v>458</v>
      </c>
      <c r="I458" s="4" t="str">
        <f t="shared" si="37"/>
        <v>Nej</v>
      </c>
      <c r="K458" s="4" t="str">
        <f t="shared" si="38"/>
        <v>Nej</v>
      </c>
      <c r="M458" s="4" t="str">
        <f t="shared" si="39"/>
        <v>Nej</v>
      </c>
    </row>
    <row r="459" spans="1:13" hidden="1" x14ac:dyDescent="0.2">
      <c r="A459" s="4">
        <f t="shared" si="40"/>
        <v>459</v>
      </c>
      <c r="I459" s="4" t="str">
        <f t="shared" si="37"/>
        <v>Nej</v>
      </c>
      <c r="K459" s="4" t="str">
        <f t="shared" si="38"/>
        <v>Nej</v>
      </c>
      <c r="M459" s="4" t="str">
        <f t="shared" si="39"/>
        <v>Nej</v>
      </c>
    </row>
    <row r="460" spans="1:13" hidden="1" x14ac:dyDescent="0.2">
      <c r="A460" s="4">
        <f t="shared" si="40"/>
        <v>460</v>
      </c>
      <c r="I460" s="4" t="str">
        <f t="shared" si="37"/>
        <v>Nej</v>
      </c>
      <c r="K460" s="4" t="str">
        <f t="shared" si="38"/>
        <v>Nej</v>
      </c>
      <c r="M460" s="4" t="str">
        <f t="shared" si="39"/>
        <v>Nej</v>
      </c>
    </row>
    <row r="461" spans="1:13" hidden="1" x14ac:dyDescent="0.2">
      <c r="A461" s="4">
        <f t="shared" si="40"/>
        <v>461</v>
      </c>
      <c r="I461" s="4" t="str">
        <f t="shared" si="37"/>
        <v>Nej</v>
      </c>
      <c r="K461" s="4" t="str">
        <f t="shared" si="38"/>
        <v>Nej</v>
      </c>
      <c r="M461" s="4" t="str">
        <f t="shared" si="39"/>
        <v>Nej</v>
      </c>
    </row>
    <row r="462" spans="1:13" hidden="1" x14ac:dyDescent="0.2">
      <c r="A462" s="4">
        <f t="shared" si="40"/>
        <v>462</v>
      </c>
      <c r="I462" s="4" t="str">
        <f t="shared" si="37"/>
        <v>Nej</v>
      </c>
      <c r="K462" s="4" t="str">
        <f t="shared" si="38"/>
        <v>Nej</v>
      </c>
      <c r="M462" s="4" t="str">
        <f t="shared" si="39"/>
        <v>Nej</v>
      </c>
    </row>
    <row r="463" spans="1:13" hidden="1" x14ac:dyDescent="0.2">
      <c r="A463" s="4">
        <f t="shared" si="40"/>
        <v>463</v>
      </c>
      <c r="I463" s="4" t="str">
        <f t="shared" si="37"/>
        <v>Nej</v>
      </c>
      <c r="K463" s="4" t="str">
        <f t="shared" si="38"/>
        <v>Nej</v>
      </c>
      <c r="M463" s="4" t="str">
        <f t="shared" si="39"/>
        <v>Nej</v>
      </c>
    </row>
    <row r="464" spans="1:13" hidden="1" x14ac:dyDescent="0.2">
      <c r="A464" s="4">
        <f t="shared" si="40"/>
        <v>464</v>
      </c>
      <c r="I464" s="4" t="str">
        <f t="shared" si="37"/>
        <v>Nej</v>
      </c>
      <c r="K464" s="4" t="str">
        <f t="shared" si="38"/>
        <v>Nej</v>
      </c>
      <c r="M464" s="4" t="str">
        <f t="shared" si="39"/>
        <v>Nej</v>
      </c>
    </row>
    <row r="465" spans="1:13" hidden="1" x14ac:dyDescent="0.2">
      <c r="A465" s="4">
        <f t="shared" si="40"/>
        <v>465</v>
      </c>
      <c r="I465" s="4" t="str">
        <f t="shared" si="37"/>
        <v>Nej</v>
      </c>
      <c r="K465" s="4" t="str">
        <f t="shared" si="38"/>
        <v>Nej</v>
      </c>
      <c r="M465" s="4" t="str">
        <f t="shared" si="39"/>
        <v>Nej</v>
      </c>
    </row>
    <row r="466" spans="1:13" hidden="1" x14ac:dyDescent="0.2">
      <c r="A466" s="4">
        <f t="shared" si="40"/>
        <v>466</v>
      </c>
      <c r="I466" s="4" t="str">
        <f t="shared" si="37"/>
        <v>Nej</v>
      </c>
      <c r="K466" s="4" t="str">
        <f t="shared" si="38"/>
        <v>Nej</v>
      </c>
      <c r="M466" s="4" t="str">
        <f t="shared" si="39"/>
        <v>Nej</v>
      </c>
    </row>
    <row r="467" spans="1:13" hidden="1" x14ac:dyDescent="0.2">
      <c r="A467" s="4">
        <f t="shared" si="40"/>
        <v>467</v>
      </c>
      <c r="I467" s="4" t="str">
        <f t="shared" si="37"/>
        <v>Nej</v>
      </c>
      <c r="K467" s="4" t="str">
        <f t="shared" si="38"/>
        <v>Nej</v>
      </c>
      <c r="M467" s="4" t="str">
        <f t="shared" si="39"/>
        <v>Nej</v>
      </c>
    </row>
    <row r="468" spans="1:13" hidden="1" x14ac:dyDescent="0.2">
      <c r="A468" s="4">
        <f t="shared" si="40"/>
        <v>468</v>
      </c>
      <c r="I468" s="4" t="str">
        <f t="shared" si="37"/>
        <v>Nej</v>
      </c>
      <c r="K468" s="4" t="str">
        <f t="shared" si="38"/>
        <v>Nej</v>
      </c>
      <c r="M468" s="4" t="str">
        <f t="shared" si="39"/>
        <v>Nej</v>
      </c>
    </row>
    <row r="469" spans="1:13" hidden="1" x14ac:dyDescent="0.2">
      <c r="A469" s="4">
        <f t="shared" si="40"/>
        <v>469</v>
      </c>
      <c r="I469" s="4" t="str">
        <f t="shared" si="37"/>
        <v>Nej</v>
      </c>
      <c r="K469" s="4" t="str">
        <f t="shared" si="38"/>
        <v>Nej</v>
      </c>
      <c r="M469" s="4" t="str">
        <f t="shared" si="39"/>
        <v>Nej</v>
      </c>
    </row>
    <row r="470" spans="1:13" hidden="1" x14ac:dyDescent="0.2">
      <c r="A470" s="4">
        <f t="shared" si="40"/>
        <v>470</v>
      </c>
      <c r="I470" s="4" t="str">
        <f t="shared" si="37"/>
        <v>Nej</v>
      </c>
      <c r="K470" s="4" t="str">
        <f t="shared" si="38"/>
        <v>Nej</v>
      </c>
      <c r="M470" s="4" t="str">
        <f t="shared" si="39"/>
        <v>Nej</v>
      </c>
    </row>
    <row r="471" spans="1:13" hidden="1" x14ac:dyDescent="0.2">
      <c r="A471" s="4">
        <f t="shared" si="40"/>
        <v>471</v>
      </c>
      <c r="I471" s="4" t="str">
        <f t="shared" si="37"/>
        <v>Nej</v>
      </c>
      <c r="K471" s="4" t="str">
        <f t="shared" si="38"/>
        <v>Nej</v>
      </c>
      <c r="M471" s="4" t="str">
        <f t="shared" si="39"/>
        <v>Nej</v>
      </c>
    </row>
    <row r="472" spans="1:13" hidden="1" x14ac:dyDescent="0.2">
      <c r="A472" s="4">
        <f t="shared" si="40"/>
        <v>472</v>
      </c>
      <c r="I472" s="4" t="str">
        <f t="shared" si="37"/>
        <v>Nej</v>
      </c>
      <c r="K472" s="4" t="str">
        <f t="shared" si="38"/>
        <v>Nej</v>
      </c>
      <c r="M472" s="4" t="str">
        <f t="shared" si="39"/>
        <v>Nej</v>
      </c>
    </row>
    <row r="473" spans="1:13" hidden="1" x14ac:dyDescent="0.2">
      <c r="A473" s="4">
        <f t="shared" si="40"/>
        <v>473</v>
      </c>
      <c r="I473" s="4" t="str">
        <f t="shared" si="37"/>
        <v>Nej</v>
      </c>
      <c r="K473" s="4" t="str">
        <f t="shared" si="38"/>
        <v>Nej</v>
      </c>
      <c r="M473" s="4" t="str">
        <f t="shared" si="39"/>
        <v>Nej</v>
      </c>
    </row>
    <row r="474" spans="1:13" hidden="1" x14ac:dyDescent="0.2">
      <c r="A474" s="4">
        <f t="shared" si="40"/>
        <v>474</v>
      </c>
      <c r="I474" s="4" t="str">
        <f t="shared" si="37"/>
        <v>Nej</v>
      </c>
      <c r="K474" s="4" t="str">
        <f t="shared" si="38"/>
        <v>Nej</v>
      </c>
      <c r="M474" s="4" t="str">
        <f t="shared" si="39"/>
        <v>Nej</v>
      </c>
    </row>
    <row r="475" spans="1:13" hidden="1" x14ac:dyDescent="0.2">
      <c r="A475" s="4">
        <f t="shared" si="40"/>
        <v>475</v>
      </c>
      <c r="I475" s="4" t="str">
        <f t="shared" si="37"/>
        <v>Nej</v>
      </c>
      <c r="K475" s="4" t="str">
        <f t="shared" si="38"/>
        <v>Nej</v>
      </c>
      <c r="M475" s="4" t="str">
        <f t="shared" si="39"/>
        <v>Nej</v>
      </c>
    </row>
    <row r="476" spans="1:13" hidden="1" x14ac:dyDescent="0.2">
      <c r="A476" s="4">
        <f t="shared" si="40"/>
        <v>476</v>
      </c>
      <c r="I476" s="4" t="str">
        <f t="shared" si="37"/>
        <v>Nej</v>
      </c>
      <c r="K476" s="4" t="str">
        <f t="shared" si="38"/>
        <v>Nej</v>
      </c>
      <c r="M476" s="4" t="str">
        <f t="shared" si="39"/>
        <v>Nej</v>
      </c>
    </row>
    <row r="477" spans="1:13" hidden="1" x14ac:dyDescent="0.2">
      <c r="A477" s="4">
        <f t="shared" si="40"/>
        <v>477</v>
      </c>
      <c r="I477" s="4" t="str">
        <f t="shared" si="37"/>
        <v>Nej</v>
      </c>
      <c r="K477" s="4" t="str">
        <f t="shared" si="38"/>
        <v>Nej</v>
      </c>
      <c r="M477" s="4" t="str">
        <f t="shared" si="39"/>
        <v>Nej</v>
      </c>
    </row>
    <row r="478" spans="1:13" hidden="1" x14ac:dyDescent="0.2">
      <c r="A478" s="4">
        <f t="shared" si="40"/>
        <v>478</v>
      </c>
      <c r="I478" s="4" t="str">
        <f t="shared" si="37"/>
        <v>Nej</v>
      </c>
      <c r="K478" s="4" t="str">
        <f t="shared" si="38"/>
        <v>Nej</v>
      </c>
      <c r="M478" s="4" t="str">
        <f t="shared" si="39"/>
        <v>Nej</v>
      </c>
    </row>
    <row r="479" spans="1:13" hidden="1" x14ac:dyDescent="0.2">
      <c r="A479" s="4">
        <f t="shared" si="40"/>
        <v>479</v>
      </c>
      <c r="I479" s="4" t="str">
        <f t="shared" si="37"/>
        <v>Nej</v>
      </c>
      <c r="K479" s="4" t="str">
        <f t="shared" si="38"/>
        <v>Nej</v>
      </c>
      <c r="M479" s="4" t="str">
        <f t="shared" si="39"/>
        <v>Nej</v>
      </c>
    </row>
    <row r="480" spans="1:13" hidden="1" x14ac:dyDescent="0.2">
      <c r="A480" s="4">
        <f t="shared" si="40"/>
        <v>480</v>
      </c>
      <c r="I480" s="4" t="str">
        <f t="shared" si="37"/>
        <v>Nej</v>
      </c>
      <c r="K480" s="4" t="str">
        <f t="shared" si="38"/>
        <v>Nej</v>
      </c>
      <c r="M480" s="4" t="str">
        <f t="shared" si="39"/>
        <v>Nej</v>
      </c>
    </row>
    <row r="481" spans="1:13" hidden="1" x14ac:dyDescent="0.2">
      <c r="A481" s="4">
        <f t="shared" si="40"/>
        <v>481</v>
      </c>
      <c r="I481" s="4" t="str">
        <f t="shared" si="37"/>
        <v>Nej</v>
      </c>
      <c r="K481" s="4" t="str">
        <f t="shared" si="38"/>
        <v>Nej</v>
      </c>
      <c r="M481" s="4" t="str">
        <f t="shared" si="39"/>
        <v>Nej</v>
      </c>
    </row>
    <row r="482" spans="1:13" hidden="1" x14ac:dyDescent="0.2">
      <c r="A482" s="4">
        <f t="shared" si="40"/>
        <v>482</v>
      </c>
      <c r="I482" s="4" t="str">
        <f t="shared" ref="I482:I487" si="41">+IF(B482=H482,"Nej","JA!")</f>
        <v>Nej</v>
      </c>
      <c r="K482" s="4" t="str">
        <f t="shared" si="38"/>
        <v>Nej</v>
      </c>
      <c r="M482" s="4" t="str">
        <f t="shared" si="39"/>
        <v>Nej</v>
      </c>
    </row>
    <row r="483" spans="1:13" hidden="1" x14ac:dyDescent="0.2">
      <c r="A483" s="4">
        <f t="shared" si="40"/>
        <v>483</v>
      </c>
      <c r="I483" s="4" t="str">
        <f t="shared" si="41"/>
        <v>Nej</v>
      </c>
      <c r="K483" s="4" t="str">
        <f t="shared" si="38"/>
        <v>Nej</v>
      </c>
      <c r="M483" s="4" t="str">
        <f t="shared" si="39"/>
        <v>Nej</v>
      </c>
    </row>
    <row r="484" spans="1:13" hidden="1" x14ac:dyDescent="0.2">
      <c r="A484" s="4">
        <f t="shared" si="40"/>
        <v>484</v>
      </c>
      <c r="I484" s="4" t="str">
        <f t="shared" si="41"/>
        <v>Nej</v>
      </c>
      <c r="K484" s="4" t="str">
        <f t="shared" si="38"/>
        <v>Nej</v>
      </c>
      <c r="M484" s="4" t="str">
        <f t="shared" si="39"/>
        <v>Nej</v>
      </c>
    </row>
    <row r="485" spans="1:13" hidden="1" x14ac:dyDescent="0.2">
      <c r="A485" s="4">
        <f t="shared" si="40"/>
        <v>485</v>
      </c>
      <c r="I485" s="4" t="str">
        <f t="shared" si="41"/>
        <v>Nej</v>
      </c>
      <c r="K485" s="4" t="str">
        <f t="shared" si="38"/>
        <v>Nej</v>
      </c>
      <c r="M485" s="4" t="str">
        <f t="shared" si="39"/>
        <v>Nej</v>
      </c>
    </row>
    <row r="486" spans="1:13" hidden="1" x14ac:dyDescent="0.2">
      <c r="A486" s="4">
        <f t="shared" si="40"/>
        <v>486</v>
      </c>
      <c r="I486" s="4" t="str">
        <f t="shared" si="41"/>
        <v>Nej</v>
      </c>
      <c r="K486" s="4" t="str">
        <f t="shared" si="38"/>
        <v>Nej</v>
      </c>
      <c r="M486" s="4" t="str">
        <f t="shared" si="39"/>
        <v>Nej</v>
      </c>
    </row>
    <row r="487" spans="1:13" hidden="1" x14ac:dyDescent="0.2">
      <c r="A487" s="4">
        <f t="shared" si="40"/>
        <v>487</v>
      </c>
      <c r="I487" s="4" t="str">
        <f t="shared" si="41"/>
        <v>Nej</v>
      </c>
      <c r="K487" s="4" t="str">
        <f t="shared" si="38"/>
        <v>Nej</v>
      </c>
      <c r="M487" s="4" t="str">
        <f t="shared" si="39"/>
        <v>Nej</v>
      </c>
    </row>
    <row r="488" spans="1:13" hidden="1" x14ac:dyDescent="0.2">
      <c r="A488" s="4">
        <f t="shared" si="40"/>
        <v>488</v>
      </c>
      <c r="K488" s="4" t="str">
        <f t="shared" si="38"/>
        <v>Nej</v>
      </c>
      <c r="M488" s="4" t="str">
        <f t="shared" si="39"/>
        <v>Nej</v>
      </c>
    </row>
    <row r="489" spans="1:13" hidden="1" x14ac:dyDescent="0.2">
      <c r="A489" s="4">
        <f t="shared" si="40"/>
        <v>489</v>
      </c>
      <c r="K489" s="4" t="str">
        <f t="shared" si="38"/>
        <v>Nej</v>
      </c>
      <c r="M489" s="4" t="str">
        <f t="shared" si="39"/>
        <v>Nej</v>
      </c>
    </row>
    <row r="490" spans="1:13" hidden="1" x14ac:dyDescent="0.2">
      <c r="A490" s="4">
        <f t="shared" si="40"/>
        <v>490</v>
      </c>
      <c r="K490" s="4" t="str">
        <f t="shared" si="38"/>
        <v>Nej</v>
      </c>
      <c r="M490" s="4" t="str">
        <f t="shared" si="39"/>
        <v>Nej</v>
      </c>
    </row>
    <row r="491" spans="1:13" hidden="1" x14ac:dyDescent="0.2">
      <c r="A491" s="4">
        <f t="shared" si="40"/>
        <v>491</v>
      </c>
      <c r="K491" s="4" t="str">
        <f t="shared" si="38"/>
        <v>Nej</v>
      </c>
      <c r="M491" s="4" t="str">
        <f t="shared" si="39"/>
        <v>Nej</v>
      </c>
    </row>
    <row r="492" spans="1:13" hidden="1" x14ac:dyDescent="0.2">
      <c r="A492" s="4">
        <f t="shared" si="40"/>
        <v>492</v>
      </c>
      <c r="K492" s="4" t="str">
        <f t="shared" si="38"/>
        <v>Nej</v>
      </c>
      <c r="M492" s="4" t="str">
        <f t="shared" si="39"/>
        <v>Nej</v>
      </c>
    </row>
    <row r="493" spans="1:13" hidden="1" x14ac:dyDescent="0.2">
      <c r="A493" s="4">
        <f t="shared" si="40"/>
        <v>493</v>
      </c>
      <c r="K493" s="4" t="str">
        <f t="shared" si="38"/>
        <v>Nej</v>
      </c>
      <c r="M493" s="4" t="str">
        <f t="shared" si="39"/>
        <v>Nej</v>
      </c>
    </row>
    <row r="494" spans="1:13" hidden="1" x14ac:dyDescent="0.2">
      <c r="A494" s="4">
        <f t="shared" si="40"/>
        <v>494</v>
      </c>
      <c r="K494" s="4" t="str">
        <f t="shared" si="38"/>
        <v>Nej</v>
      </c>
      <c r="M494" s="4" t="str">
        <f t="shared" si="39"/>
        <v>Nej</v>
      </c>
    </row>
    <row r="495" spans="1:13" hidden="1" x14ac:dyDescent="0.2">
      <c r="A495" s="4">
        <f t="shared" si="40"/>
        <v>495</v>
      </c>
      <c r="K495" s="4" t="str">
        <f t="shared" si="38"/>
        <v>Nej</v>
      </c>
      <c r="M495" s="4" t="str">
        <f t="shared" si="39"/>
        <v>Nej</v>
      </c>
    </row>
    <row r="496" spans="1:13" hidden="1" x14ac:dyDescent="0.2">
      <c r="A496" s="4">
        <f t="shared" si="40"/>
        <v>496</v>
      </c>
      <c r="K496" s="4" t="str">
        <f t="shared" si="38"/>
        <v>Nej</v>
      </c>
      <c r="M496" s="4" t="str">
        <f t="shared" si="39"/>
        <v>Nej</v>
      </c>
    </row>
    <row r="497" spans="1:13" hidden="1" x14ac:dyDescent="0.2">
      <c r="A497" s="4">
        <f t="shared" si="40"/>
        <v>497</v>
      </c>
      <c r="K497" s="4" t="str">
        <f t="shared" si="38"/>
        <v>Nej</v>
      </c>
      <c r="M497" s="4" t="str">
        <f t="shared" si="39"/>
        <v>Nej</v>
      </c>
    </row>
    <row r="498" spans="1:13" hidden="1" x14ac:dyDescent="0.2">
      <c r="A498" s="4">
        <f t="shared" si="40"/>
        <v>498</v>
      </c>
      <c r="K498" s="4" t="str">
        <f t="shared" si="38"/>
        <v>Nej</v>
      </c>
      <c r="M498" s="4" t="str">
        <f t="shared" si="39"/>
        <v>Nej</v>
      </c>
    </row>
    <row r="499" spans="1:13" hidden="1" x14ac:dyDescent="0.2">
      <c r="A499" s="4">
        <f t="shared" si="40"/>
        <v>499</v>
      </c>
      <c r="K499" s="4" t="str">
        <f t="shared" si="38"/>
        <v>Nej</v>
      </c>
      <c r="M499" s="4" t="str">
        <f t="shared" si="39"/>
        <v>Nej</v>
      </c>
    </row>
    <row r="500" spans="1:13" hidden="1" x14ac:dyDescent="0.2">
      <c r="A500" s="4">
        <f t="shared" si="40"/>
        <v>500</v>
      </c>
      <c r="K500" s="4" t="str">
        <f t="shared" si="38"/>
        <v>Nej</v>
      </c>
      <c r="M500" s="4" t="str">
        <f t="shared" si="39"/>
        <v>Nej</v>
      </c>
    </row>
    <row r="501" spans="1:13" hidden="1" x14ac:dyDescent="0.2">
      <c r="A501" s="4">
        <f t="shared" si="40"/>
        <v>501</v>
      </c>
      <c r="K501" s="4" t="str">
        <f t="shared" si="38"/>
        <v>Nej</v>
      </c>
      <c r="M501" s="4" t="str">
        <f t="shared" si="39"/>
        <v>Nej</v>
      </c>
    </row>
    <row r="502" spans="1:13" hidden="1" x14ac:dyDescent="0.2">
      <c r="A502" s="4">
        <f t="shared" si="40"/>
        <v>502</v>
      </c>
      <c r="K502" s="4" t="str">
        <f t="shared" si="38"/>
        <v>Nej</v>
      </c>
      <c r="M502" s="4" t="str">
        <f t="shared" si="39"/>
        <v>Nej</v>
      </c>
    </row>
    <row r="503" spans="1:13" hidden="1" x14ac:dyDescent="0.2">
      <c r="A503" s="4">
        <f t="shared" si="40"/>
        <v>503</v>
      </c>
      <c r="K503" s="4" t="str">
        <f t="shared" si="38"/>
        <v>Nej</v>
      </c>
      <c r="M503" s="4" t="str">
        <f t="shared" si="39"/>
        <v>Nej</v>
      </c>
    </row>
    <row r="504" spans="1:13" hidden="1" x14ac:dyDescent="0.2">
      <c r="A504" s="4">
        <f t="shared" si="40"/>
        <v>504</v>
      </c>
      <c r="K504" s="4" t="str">
        <f t="shared" si="38"/>
        <v>Nej</v>
      </c>
      <c r="M504" s="4" t="str">
        <f t="shared" si="39"/>
        <v>Nej</v>
      </c>
    </row>
    <row r="505" spans="1:13" hidden="1" x14ac:dyDescent="0.2">
      <c r="A505" s="4">
        <f t="shared" si="40"/>
        <v>505</v>
      </c>
      <c r="K505" s="4" t="str">
        <f t="shared" si="38"/>
        <v>Nej</v>
      </c>
      <c r="M505" s="4" t="str">
        <f t="shared" si="39"/>
        <v>Nej</v>
      </c>
    </row>
    <row r="506" spans="1:13" hidden="1" x14ac:dyDescent="0.2">
      <c r="A506" s="4">
        <f t="shared" si="40"/>
        <v>506</v>
      </c>
      <c r="K506" s="4" t="str">
        <f t="shared" si="38"/>
        <v>Nej</v>
      </c>
      <c r="M506" s="4" t="str">
        <f t="shared" si="39"/>
        <v>Nej</v>
      </c>
    </row>
    <row r="507" spans="1:13" hidden="1" x14ac:dyDescent="0.2">
      <c r="A507" s="4">
        <f t="shared" si="40"/>
        <v>507</v>
      </c>
      <c r="K507" s="4" t="str">
        <f t="shared" si="38"/>
        <v>Nej</v>
      </c>
      <c r="M507" s="4" t="str">
        <f t="shared" si="39"/>
        <v>Nej</v>
      </c>
    </row>
    <row r="508" spans="1:13" hidden="1" x14ac:dyDescent="0.2">
      <c r="A508" s="4">
        <f t="shared" si="40"/>
        <v>508</v>
      </c>
      <c r="K508" s="4" t="str">
        <f t="shared" si="38"/>
        <v>Nej</v>
      </c>
      <c r="M508" s="4" t="str">
        <f t="shared" si="39"/>
        <v>Nej</v>
      </c>
    </row>
    <row r="509" spans="1:13" hidden="1" x14ac:dyDescent="0.2">
      <c r="A509" s="4">
        <f t="shared" si="40"/>
        <v>509</v>
      </c>
      <c r="K509" s="4" t="str">
        <f t="shared" si="38"/>
        <v>Nej</v>
      </c>
      <c r="M509" s="4" t="str">
        <f t="shared" si="39"/>
        <v>Nej</v>
      </c>
    </row>
    <row r="510" spans="1:13" hidden="1" x14ac:dyDescent="0.2">
      <c r="A510" s="4">
        <f t="shared" si="40"/>
        <v>510</v>
      </c>
      <c r="K510" s="4" t="str">
        <f t="shared" si="38"/>
        <v>Nej</v>
      </c>
      <c r="M510" s="4" t="str">
        <f t="shared" si="39"/>
        <v>Nej</v>
      </c>
    </row>
    <row r="511" spans="1:13" hidden="1" x14ac:dyDescent="0.2">
      <c r="A511" s="4">
        <f t="shared" si="40"/>
        <v>511</v>
      </c>
      <c r="K511" s="4" t="str">
        <f t="shared" si="38"/>
        <v>Nej</v>
      </c>
      <c r="M511" s="4" t="str">
        <f t="shared" si="39"/>
        <v>Nej</v>
      </c>
    </row>
    <row r="512" spans="1:13" hidden="1" x14ac:dyDescent="0.2">
      <c r="A512" s="4">
        <f t="shared" si="40"/>
        <v>512</v>
      </c>
      <c r="K512" s="4" t="str">
        <f t="shared" si="38"/>
        <v>Nej</v>
      </c>
      <c r="M512" s="4" t="str">
        <f t="shared" si="39"/>
        <v>Nej</v>
      </c>
    </row>
    <row r="513" spans="1:13" hidden="1" x14ac:dyDescent="0.2">
      <c r="A513" s="4">
        <f t="shared" si="40"/>
        <v>513</v>
      </c>
      <c r="K513" s="4" t="str">
        <f t="shared" si="38"/>
        <v>Nej</v>
      </c>
      <c r="M513" s="4" t="str">
        <f t="shared" si="39"/>
        <v>Nej</v>
      </c>
    </row>
    <row r="514" spans="1:13" hidden="1" x14ac:dyDescent="0.2">
      <c r="A514" s="4">
        <f t="shared" si="40"/>
        <v>514</v>
      </c>
      <c r="K514" s="4" t="str">
        <f t="shared" si="38"/>
        <v>Nej</v>
      </c>
      <c r="M514" s="4" t="str">
        <f t="shared" si="39"/>
        <v>Nej</v>
      </c>
    </row>
    <row r="515" spans="1:13" hidden="1" x14ac:dyDescent="0.2">
      <c r="A515" s="4">
        <f t="shared" si="40"/>
        <v>515</v>
      </c>
      <c r="K515" s="4" t="str">
        <f t="shared" ref="K515:K578" si="42">+IF(B515=J515,"Nej","JA!")</f>
        <v>Nej</v>
      </c>
      <c r="M515" s="4" t="str">
        <f t="shared" ref="M515:M578" si="43">+IF(B515=L515,"Nej","JA!")</f>
        <v>Nej</v>
      </c>
    </row>
    <row r="516" spans="1:13" hidden="1" x14ac:dyDescent="0.2">
      <c r="A516" s="4">
        <f t="shared" si="40"/>
        <v>516</v>
      </c>
      <c r="K516" s="4" t="str">
        <f t="shared" si="42"/>
        <v>Nej</v>
      </c>
      <c r="M516" s="4" t="str">
        <f t="shared" si="43"/>
        <v>Nej</v>
      </c>
    </row>
    <row r="517" spans="1:13" hidden="1" x14ac:dyDescent="0.2">
      <c r="A517" s="4">
        <f t="shared" si="40"/>
        <v>517</v>
      </c>
      <c r="K517" s="4" t="str">
        <f t="shared" si="42"/>
        <v>Nej</v>
      </c>
      <c r="M517" s="4" t="str">
        <f t="shared" si="43"/>
        <v>Nej</v>
      </c>
    </row>
    <row r="518" spans="1:13" hidden="1" x14ac:dyDescent="0.2">
      <c r="A518" s="4">
        <f t="shared" ref="A518:A581" si="44">ROW(B518)</f>
        <v>518</v>
      </c>
      <c r="K518" s="4" t="str">
        <f t="shared" si="42"/>
        <v>Nej</v>
      </c>
      <c r="M518" s="4" t="str">
        <f t="shared" si="43"/>
        <v>Nej</v>
      </c>
    </row>
    <row r="519" spans="1:13" hidden="1" x14ac:dyDescent="0.2">
      <c r="A519" s="4">
        <f t="shared" si="44"/>
        <v>519</v>
      </c>
      <c r="K519" s="4" t="str">
        <f t="shared" si="42"/>
        <v>Nej</v>
      </c>
      <c r="M519" s="4" t="str">
        <f t="shared" si="43"/>
        <v>Nej</v>
      </c>
    </row>
    <row r="520" spans="1:13" hidden="1" x14ac:dyDescent="0.2">
      <c r="A520" s="4">
        <f t="shared" si="44"/>
        <v>520</v>
      </c>
      <c r="K520" s="4" t="str">
        <f t="shared" si="42"/>
        <v>Nej</v>
      </c>
      <c r="M520" s="4" t="str">
        <f t="shared" si="43"/>
        <v>Nej</v>
      </c>
    </row>
    <row r="521" spans="1:13" hidden="1" x14ac:dyDescent="0.2">
      <c r="A521" s="4">
        <f t="shared" si="44"/>
        <v>521</v>
      </c>
      <c r="K521" s="4" t="str">
        <f t="shared" si="42"/>
        <v>Nej</v>
      </c>
      <c r="M521" s="4" t="str">
        <f t="shared" si="43"/>
        <v>Nej</v>
      </c>
    </row>
    <row r="522" spans="1:13" hidden="1" x14ac:dyDescent="0.2">
      <c r="A522" s="4">
        <f t="shared" si="44"/>
        <v>522</v>
      </c>
      <c r="K522" s="4" t="str">
        <f t="shared" si="42"/>
        <v>Nej</v>
      </c>
      <c r="M522" s="4" t="str">
        <f t="shared" si="43"/>
        <v>Nej</v>
      </c>
    </row>
    <row r="523" spans="1:13" hidden="1" x14ac:dyDescent="0.2">
      <c r="A523" s="4">
        <f t="shared" si="44"/>
        <v>523</v>
      </c>
      <c r="K523" s="4" t="str">
        <f t="shared" si="42"/>
        <v>Nej</v>
      </c>
      <c r="M523" s="4" t="str">
        <f t="shared" si="43"/>
        <v>Nej</v>
      </c>
    </row>
    <row r="524" spans="1:13" hidden="1" x14ac:dyDescent="0.2">
      <c r="A524" s="4">
        <f t="shared" si="44"/>
        <v>524</v>
      </c>
      <c r="K524" s="4" t="str">
        <f t="shared" si="42"/>
        <v>Nej</v>
      </c>
      <c r="M524" s="4" t="str">
        <f t="shared" si="43"/>
        <v>Nej</v>
      </c>
    </row>
    <row r="525" spans="1:13" hidden="1" x14ac:dyDescent="0.2">
      <c r="A525" s="4">
        <f t="shared" si="44"/>
        <v>525</v>
      </c>
      <c r="K525" s="4" t="str">
        <f t="shared" si="42"/>
        <v>Nej</v>
      </c>
      <c r="M525" s="4" t="str">
        <f t="shared" si="43"/>
        <v>Nej</v>
      </c>
    </row>
    <row r="526" spans="1:13" hidden="1" x14ac:dyDescent="0.2">
      <c r="A526" s="4">
        <f t="shared" si="44"/>
        <v>526</v>
      </c>
      <c r="K526" s="4" t="str">
        <f t="shared" si="42"/>
        <v>Nej</v>
      </c>
      <c r="M526" s="4" t="str">
        <f t="shared" si="43"/>
        <v>Nej</v>
      </c>
    </row>
    <row r="527" spans="1:13" hidden="1" x14ac:dyDescent="0.2">
      <c r="A527" s="4">
        <f t="shared" si="44"/>
        <v>527</v>
      </c>
      <c r="K527" s="4" t="str">
        <f t="shared" si="42"/>
        <v>Nej</v>
      </c>
      <c r="M527" s="4" t="str">
        <f t="shared" si="43"/>
        <v>Nej</v>
      </c>
    </row>
    <row r="528" spans="1:13" hidden="1" x14ac:dyDescent="0.2">
      <c r="A528" s="4">
        <f t="shared" si="44"/>
        <v>528</v>
      </c>
      <c r="K528" s="4" t="str">
        <f t="shared" si="42"/>
        <v>Nej</v>
      </c>
      <c r="M528" s="4" t="str">
        <f t="shared" si="43"/>
        <v>Nej</v>
      </c>
    </row>
    <row r="529" spans="1:13" hidden="1" x14ac:dyDescent="0.2">
      <c r="A529" s="4">
        <f t="shared" si="44"/>
        <v>529</v>
      </c>
      <c r="K529" s="4" t="str">
        <f t="shared" si="42"/>
        <v>Nej</v>
      </c>
      <c r="M529" s="4" t="str">
        <f t="shared" si="43"/>
        <v>Nej</v>
      </c>
    </row>
    <row r="530" spans="1:13" hidden="1" x14ac:dyDescent="0.2">
      <c r="A530" s="4">
        <f t="shared" si="44"/>
        <v>530</v>
      </c>
      <c r="K530" s="4" t="str">
        <f t="shared" si="42"/>
        <v>Nej</v>
      </c>
      <c r="M530" s="4" t="str">
        <f t="shared" si="43"/>
        <v>Nej</v>
      </c>
    </row>
    <row r="531" spans="1:13" hidden="1" x14ac:dyDescent="0.2">
      <c r="A531" s="4">
        <f t="shared" si="44"/>
        <v>531</v>
      </c>
      <c r="K531" s="4" t="str">
        <f t="shared" si="42"/>
        <v>Nej</v>
      </c>
      <c r="M531" s="4" t="str">
        <f t="shared" si="43"/>
        <v>Nej</v>
      </c>
    </row>
    <row r="532" spans="1:13" hidden="1" x14ac:dyDescent="0.2">
      <c r="A532" s="4">
        <f t="shared" si="44"/>
        <v>532</v>
      </c>
      <c r="K532" s="4" t="str">
        <f t="shared" si="42"/>
        <v>Nej</v>
      </c>
      <c r="M532" s="4" t="str">
        <f t="shared" si="43"/>
        <v>Nej</v>
      </c>
    </row>
    <row r="533" spans="1:13" hidden="1" x14ac:dyDescent="0.2">
      <c r="A533" s="4">
        <f t="shared" si="44"/>
        <v>533</v>
      </c>
      <c r="K533" s="4" t="str">
        <f t="shared" si="42"/>
        <v>Nej</v>
      </c>
      <c r="M533" s="4" t="str">
        <f t="shared" si="43"/>
        <v>Nej</v>
      </c>
    </row>
    <row r="534" spans="1:13" hidden="1" x14ac:dyDescent="0.2">
      <c r="A534" s="4">
        <f t="shared" si="44"/>
        <v>534</v>
      </c>
      <c r="K534" s="4" t="str">
        <f t="shared" si="42"/>
        <v>Nej</v>
      </c>
      <c r="M534" s="4" t="str">
        <f t="shared" si="43"/>
        <v>Nej</v>
      </c>
    </row>
    <row r="535" spans="1:13" hidden="1" x14ac:dyDescent="0.2">
      <c r="A535" s="4">
        <f t="shared" si="44"/>
        <v>535</v>
      </c>
      <c r="K535" s="4" t="str">
        <f t="shared" si="42"/>
        <v>Nej</v>
      </c>
      <c r="M535" s="4" t="str">
        <f t="shared" si="43"/>
        <v>Nej</v>
      </c>
    </row>
    <row r="536" spans="1:13" hidden="1" x14ac:dyDescent="0.2">
      <c r="A536" s="4">
        <f t="shared" si="44"/>
        <v>536</v>
      </c>
      <c r="K536" s="4" t="str">
        <f t="shared" si="42"/>
        <v>Nej</v>
      </c>
      <c r="M536" s="4" t="str">
        <f t="shared" si="43"/>
        <v>Nej</v>
      </c>
    </row>
    <row r="537" spans="1:13" hidden="1" x14ac:dyDescent="0.2">
      <c r="A537" s="4">
        <f t="shared" si="44"/>
        <v>537</v>
      </c>
      <c r="K537" s="4" t="str">
        <f t="shared" si="42"/>
        <v>Nej</v>
      </c>
      <c r="M537" s="4" t="str">
        <f t="shared" si="43"/>
        <v>Nej</v>
      </c>
    </row>
    <row r="538" spans="1:13" hidden="1" x14ac:dyDescent="0.2">
      <c r="A538" s="4">
        <f t="shared" si="44"/>
        <v>538</v>
      </c>
      <c r="K538" s="4" t="str">
        <f t="shared" si="42"/>
        <v>Nej</v>
      </c>
      <c r="M538" s="4" t="str">
        <f t="shared" si="43"/>
        <v>Nej</v>
      </c>
    </row>
    <row r="539" spans="1:13" hidden="1" x14ac:dyDescent="0.2">
      <c r="A539" s="4">
        <f t="shared" si="44"/>
        <v>539</v>
      </c>
      <c r="K539" s="4" t="str">
        <f t="shared" si="42"/>
        <v>Nej</v>
      </c>
      <c r="M539" s="4" t="str">
        <f t="shared" si="43"/>
        <v>Nej</v>
      </c>
    </row>
    <row r="540" spans="1:13" hidden="1" x14ac:dyDescent="0.2">
      <c r="A540" s="4">
        <f t="shared" si="44"/>
        <v>540</v>
      </c>
      <c r="K540" s="4" t="str">
        <f t="shared" si="42"/>
        <v>Nej</v>
      </c>
      <c r="M540" s="4" t="str">
        <f t="shared" si="43"/>
        <v>Nej</v>
      </c>
    </row>
    <row r="541" spans="1:13" hidden="1" x14ac:dyDescent="0.2">
      <c r="A541" s="4">
        <f t="shared" si="44"/>
        <v>541</v>
      </c>
      <c r="K541" s="4" t="str">
        <f t="shared" si="42"/>
        <v>Nej</v>
      </c>
      <c r="M541" s="4" t="str">
        <f t="shared" si="43"/>
        <v>Nej</v>
      </c>
    </row>
    <row r="542" spans="1:13" hidden="1" x14ac:dyDescent="0.2">
      <c r="A542" s="4">
        <f t="shared" si="44"/>
        <v>542</v>
      </c>
      <c r="K542" s="4" t="str">
        <f t="shared" si="42"/>
        <v>Nej</v>
      </c>
      <c r="M542" s="4" t="str">
        <f t="shared" si="43"/>
        <v>Nej</v>
      </c>
    </row>
    <row r="543" spans="1:13" hidden="1" x14ac:dyDescent="0.2">
      <c r="A543" s="4">
        <f t="shared" si="44"/>
        <v>543</v>
      </c>
      <c r="K543" s="4" t="str">
        <f t="shared" si="42"/>
        <v>Nej</v>
      </c>
      <c r="M543" s="4" t="str">
        <f t="shared" si="43"/>
        <v>Nej</v>
      </c>
    </row>
    <row r="544" spans="1:13" hidden="1" x14ac:dyDescent="0.2">
      <c r="A544" s="4">
        <f t="shared" si="44"/>
        <v>544</v>
      </c>
      <c r="K544" s="4" t="str">
        <f t="shared" si="42"/>
        <v>Nej</v>
      </c>
      <c r="M544" s="4" t="str">
        <f t="shared" si="43"/>
        <v>Nej</v>
      </c>
    </row>
    <row r="545" spans="1:13" hidden="1" x14ac:dyDescent="0.2">
      <c r="A545" s="4">
        <f t="shared" si="44"/>
        <v>545</v>
      </c>
      <c r="K545" s="4" t="str">
        <f t="shared" si="42"/>
        <v>Nej</v>
      </c>
      <c r="M545" s="4" t="str">
        <f t="shared" si="43"/>
        <v>Nej</v>
      </c>
    </row>
    <row r="546" spans="1:13" hidden="1" x14ac:dyDescent="0.2">
      <c r="A546" s="4">
        <f t="shared" si="44"/>
        <v>546</v>
      </c>
      <c r="K546" s="4" t="str">
        <f t="shared" si="42"/>
        <v>Nej</v>
      </c>
      <c r="M546" s="4" t="str">
        <f t="shared" si="43"/>
        <v>Nej</v>
      </c>
    </row>
    <row r="547" spans="1:13" hidden="1" x14ac:dyDescent="0.2">
      <c r="A547" s="4">
        <f t="shared" si="44"/>
        <v>547</v>
      </c>
      <c r="K547" s="4" t="str">
        <f t="shared" si="42"/>
        <v>Nej</v>
      </c>
      <c r="M547" s="4" t="str">
        <f t="shared" si="43"/>
        <v>Nej</v>
      </c>
    </row>
    <row r="548" spans="1:13" hidden="1" x14ac:dyDescent="0.2">
      <c r="A548" s="4">
        <f t="shared" si="44"/>
        <v>548</v>
      </c>
      <c r="K548" s="4" t="str">
        <f t="shared" si="42"/>
        <v>Nej</v>
      </c>
      <c r="M548" s="4" t="str">
        <f t="shared" si="43"/>
        <v>Nej</v>
      </c>
    </row>
    <row r="549" spans="1:13" hidden="1" x14ac:dyDescent="0.2">
      <c r="A549" s="4">
        <f t="shared" si="44"/>
        <v>549</v>
      </c>
      <c r="K549" s="4" t="str">
        <f t="shared" si="42"/>
        <v>Nej</v>
      </c>
      <c r="M549" s="4" t="str">
        <f t="shared" si="43"/>
        <v>Nej</v>
      </c>
    </row>
    <row r="550" spans="1:13" hidden="1" x14ac:dyDescent="0.2">
      <c r="A550" s="4">
        <f t="shared" si="44"/>
        <v>550</v>
      </c>
      <c r="K550" s="4" t="str">
        <f t="shared" si="42"/>
        <v>Nej</v>
      </c>
      <c r="M550" s="4" t="str">
        <f t="shared" si="43"/>
        <v>Nej</v>
      </c>
    </row>
    <row r="551" spans="1:13" hidden="1" x14ac:dyDescent="0.2">
      <c r="A551" s="4">
        <f t="shared" si="44"/>
        <v>551</v>
      </c>
      <c r="K551" s="4" t="str">
        <f t="shared" si="42"/>
        <v>Nej</v>
      </c>
      <c r="M551" s="4" t="str">
        <f t="shared" si="43"/>
        <v>Nej</v>
      </c>
    </row>
    <row r="552" spans="1:13" hidden="1" x14ac:dyDescent="0.2">
      <c r="A552" s="4">
        <f t="shared" si="44"/>
        <v>552</v>
      </c>
      <c r="K552" s="4" t="str">
        <f t="shared" si="42"/>
        <v>Nej</v>
      </c>
      <c r="M552" s="4" t="str">
        <f t="shared" si="43"/>
        <v>Nej</v>
      </c>
    </row>
    <row r="553" spans="1:13" hidden="1" x14ac:dyDescent="0.2">
      <c r="A553" s="4">
        <f t="shared" si="44"/>
        <v>553</v>
      </c>
      <c r="K553" s="4" t="str">
        <f t="shared" si="42"/>
        <v>Nej</v>
      </c>
      <c r="M553" s="4" t="str">
        <f t="shared" si="43"/>
        <v>Nej</v>
      </c>
    </row>
    <row r="554" spans="1:13" hidden="1" x14ac:dyDescent="0.2">
      <c r="A554" s="4">
        <f t="shared" si="44"/>
        <v>554</v>
      </c>
      <c r="K554" s="4" t="str">
        <f t="shared" si="42"/>
        <v>Nej</v>
      </c>
      <c r="M554" s="4" t="str">
        <f t="shared" si="43"/>
        <v>Nej</v>
      </c>
    </row>
    <row r="555" spans="1:13" hidden="1" x14ac:dyDescent="0.2">
      <c r="A555" s="4">
        <f t="shared" si="44"/>
        <v>555</v>
      </c>
      <c r="K555" s="4" t="str">
        <f t="shared" si="42"/>
        <v>Nej</v>
      </c>
      <c r="M555" s="4" t="str">
        <f t="shared" si="43"/>
        <v>Nej</v>
      </c>
    </row>
    <row r="556" spans="1:13" hidden="1" x14ac:dyDescent="0.2">
      <c r="A556" s="4">
        <f t="shared" si="44"/>
        <v>556</v>
      </c>
      <c r="K556" s="4" t="str">
        <f t="shared" si="42"/>
        <v>Nej</v>
      </c>
      <c r="M556" s="4" t="str">
        <f t="shared" si="43"/>
        <v>Nej</v>
      </c>
    </row>
    <row r="557" spans="1:13" hidden="1" x14ac:dyDescent="0.2">
      <c r="A557" s="4">
        <f t="shared" si="44"/>
        <v>557</v>
      </c>
      <c r="K557" s="4" t="str">
        <f t="shared" si="42"/>
        <v>Nej</v>
      </c>
      <c r="M557" s="4" t="str">
        <f t="shared" si="43"/>
        <v>Nej</v>
      </c>
    </row>
    <row r="558" spans="1:13" hidden="1" x14ac:dyDescent="0.2">
      <c r="A558" s="4">
        <f t="shared" si="44"/>
        <v>558</v>
      </c>
      <c r="K558" s="4" t="str">
        <f t="shared" si="42"/>
        <v>Nej</v>
      </c>
      <c r="M558" s="4" t="str">
        <f t="shared" si="43"/>
        <v>Nej</v>
      </c>
    </row>
    <row r="559" spans="1:13" hidden="1" x14ac:dyDescent="0.2">
      <c r="A559" s="4">
        <f t="shared" si="44"/>
        <v>559</v>
      </c>
      <c r="K559" s="4" t="str">
        <f t="shared" si="42"/>
        <v>Nej</v>
      </c>
      <c r="M559" s="4" t="str">
        <f t="shared" si="43"/>
        <v>Nej</v>
      </c>
    </row>
    <row r="560" spans="1:13" hidden="1" x14ac:dyDescent="0.2">
      <c r="A560" s="4">
        <f t="shared" si="44"/>
        <v>560</v>
      </c>
      <c r="K560" s="4" t="str">
        <f t="shared" si="42"/>
        <v>Nej</v>
      </c>
      <c r="M560" s="4" t="str">
        <f t="shared" si="43"/>
        <v>Nej</v>
      </c>
    </row>
    <row r="561" spans="1:13" hidden="1" x14ac:dyDescent="0.2">
      <c r="A561" s="4">
        <f t="shared" si="44"/>
        <v>561</v>
      </c>
      <c r="K561" s="4" t="str">
        <f t="shared" si="42"/>
        <v>Nej</v>
      </c>
      <c r="M561" s="4" t="str">
        <f t="shared" si="43"/>
        <v>Nej</v>
      </c>
    </row>
    <row r="562" spans="1:13" hidden="1" x14ac:dyDescent="0.2">
      <c r="A562" s="4">
        <f t="shared" si="44"/>
        <v>562</v>
      </c>
      <c r="K562" s="4" t="str">
        <f t="shared" si="42"/>
        <v>Nej</v>
      </c>
      <c r="M562" s="4" t="str">
        <f t="shared" si="43"/>
        <v>Nej</v>
      </c>
    </row>
    <row r="563" spans="1:13" hidden="1" x14ac:dyDescent="0.2">
      <c r="A563" s="4">
        <f t="shared" si="44"/>
        <v>563</v>
      </c>
      <c r="K563" s="4" t="str">
        <f t="shared" si="42"/>
        <v>Nej</v>
      </c>
      <c r="M563" s="4" t="str">
        <f t="shared" si="43"/>
        <v>Nej</v>
      </c>
    </row>
    <row r="564" spans="1:13" hidden="1" x14ac:dyDescent="0.2">
      <c r="A564" s="4">
        <f t="shared" si="44"/>
        <v>564</v>
      </c>
      <c r="K564" s="4" t="str">
        <f t="shared" si="42"/>
        <v>Nej</v>
      </c>
      <c r="M564" s="4" t="str">
        <f t="shared" si="43"/>
        <v>Nej</v>
      </c>
    </row>
    <row r="565" spans="1:13" hidden="1" x14ac:dyDescent="0.2">
      <c r="A565" s="4">
        <f t="shared" si="44"/>
        <v>565</v>
      </c>
      <c r="K565" s="4" t="str">
        <f t="shared" si="42"/>
        <v>Nej</v>
      </c>
      <c r="M565" s="4" t="str">
        <f t="shared" si="43"/>
        <v>Nej</v>
      </c>
    </row>
    <row r="566" spans="1:13" hidden="1" x14ac:dyDescent="0.2">
      <c r="A566" s="4">
        <f t="shared" si="44"/>
        <v>566</v>
      </c>
      <c r="K566" s="4" t="str">
        <f t="shared" si="42"/>
        <v>Nej</v>
      </c>
      <c r="M566" s="4" t="str">
        <f t="shared" si="43"/>
        <v>Nej</v>
      </c>
    </row>
    <row r="567" spans="1:13" hidden="1" x14ac:dyDescent="0.2">
      <c r="A567" s="4">
        <f t="shared" si="44"/>
        <v>567</v>
      </c>
      <c r="K567" s="4" t="str">
        <f t="shared" si="42"/>
        <v>Nej</v>
      </c>
      <c r="M567" s="4" t="str">
        <f t="shared" si="43"/>
        <v>Nej</v>
      </c>
    </row>
    <row r="568" spans="1:13" hidden="1" x14ac:dyDescent="0.2">
      <c r="A568" s="4">
        <f t="shared" si="44"/>
        <v>568</v>
      </c>
      <c r="K568" s="4" t="str">
        <f t="shared" si="42"/>
        <v>Nej</v>
      </c>
      <c r="M568" s="4" t="str">
        <f t="shared" si="43"/>
        <v>Nej</v>
      </c>
    </row>
    <row r="569" spans="1:13" hidden="1" x14ac:dyDescent="0.2">
      <c r="A569" s="4">
        <f t="shared" si="44"/>
        <v>569</v>
      </c>
      <c r="K569" s="4" t="str">
        <f t="shared" si="42"/>
        <v>Nej</v>
      </c>
      <c r="M569" s="4" t="str">
        <f t="shared" si="43"/>
        <v>Nej</v>
      </c>
    </row>
    <row r="570" spans="1:13" hidden="1" x14ac:dyDescent="0.2">
      <c r="A570" s="4">
        <f t="shared" si="44"/>
        <v>570</v>
      </c>
      <c r="K570" s="4" t="str">
        <f t="shared" si="42"/>
        <v>Nej</v>
      </c>
      <c r="M570" s="4" t="str">
        <f t="shared" si="43"/>
        <v>Nej</v>
      </c>
    </row>
    <row r="571" spans="1:13" hidden="1" x14ac:dyDescent="0.2">
      <c r="A571" s="4">
        <f t="shared" si="44"/>
        <v>571</v>
      </c>
      <c r="K571" s="4" t="str">
        <f t="shared" si="42"/>
        <v>Nej</v>
      </c>
      <c r="M571" s="4" t="str">
        <f t="shared" si="43"/>
        <v>Nej</v>
      </c>
    </row>
    <row r="572" spans="1:13" hidden="1" x14ac:dyDescent="0.2">
      <c r="A572" s="4">
        <f t="shared" si="44"/>
        <v>572</v>
      </c>
      <c r="K572" s="4" t="str">
        <f t="shared" si="42"/>
        <v>Nej</v>
      </c>
      <c r="M572" s="4" t="str">
        <f t="shared" si="43"/>
        <v>Nej</v>
      </c>
    </row>
    <row r="573" spans="1:13" hidden="1" x14ac:dyDescent="0.2">
      <c r="A573" s="4">
        <f t="shared" si="44"/>
        <v>573</v>
      </c>
      <c r="K573" s="4" t="str">
        <f t="shared" si="42"/>
        <v>Nej</v>
      </c>
      <c r="M573" s="4" t="str">
        <f t="shared" si="43"/>
        <v>Nej</v>
      </c>
    </row>
    <row r="574" spans="1:13" hidden="1" x14ac:dyDescent="0.2">
      <c r="A574" s="4">
        <f t="shared" si="44"/>
        <v>574</v>
      </c>
      <c r="K574" s="4" t="str">
        <f t="shared" si="42"/>
        <v>Nej</v>
      </c>
      <c r="M574" s="4" t="str">
        <f t="shared" si="43"/>
        <v>Nej</v>
      </c>
    </row>
    <row r="575" spans="1:13" hidden="1" x14ac:dyDescent="0.2">
      <c r="A575" s="4">
        <f t="shared" si="44"/>
        <v>575</v>
      </c>
      <c r="K575" s="4" t="str">
        <f t="shared" si="42"/>
        <v>Nej</v>
      </c>
      <c r="M575" s="4" t="str">
        <f t="shared" si="43"/>
        <v>Nej</v>
      </c>
    </row>
    <row r="576" spans="1:13" hidden="1" x14ac:dyDescent="0.2">
      <c r="A576" s="4">
        <f t="shared" si="44"/>
        <v>576</v>
      </c>
      <c r="K576" s="4" t="str">
        <f t="shared" si="42"/>
        <v>Nej</v>
      </c>
      <c r="M576" s="4" t="str">
        <f t="shared" si="43"/>
        <v>Nej</v>
      </c>
    </row>
    <row r="577" spans="1:13" hidden="1" x14ac:dyDescent="0.2">
      <c r="A577" s="4">
        <f t="shared" si="44"/>
        <v>577</v>
      </c>
      <c r="K577" s="4" t="str">
        <f t="shared" si="42"/>
        <v>Nej</v>
      </c>
      <c r="M577" s="4" t="str">
        <f t="shared" si="43"/>
        <v>Nej</v>
      </c>
    </row>
    <row r="578" spans="1:13" hidden="1" x14ac:dyDescent="0.2">
      <c r="A578" s="4">
        <f t="shared" si="44"/>
        <v>578</v>
      </c>
      <c r="K578" s="4" t="str">
        <f t="shared" si="42"/>
        <v>Nej</v>
      </c>
      <c r="M578" s="4" t="str">
        <f t="shared" si="43"/>
        <v>Nej</v>
      </c>
    </row>
    <row r="579" spans="1:13" hidden="1" x14ac:dyDescent="0.2">
      <c r="A579" s="4">
        <f t="shared" si="44"/>
        <v>579</v>
      </c>
      <c r="K579" s="4" t="str">
        <f t="shared" ref="K579:K607" si="45">+IF(B579=J579,"Nej","JA!")</f>
        <v>Nej</v>
      </c>
      <c r="M579" s="4" t="str">
        <f t="shared" ref="M579:M607" si="46">+IF(B579=L579,"Nej","JA!")</f>
        <v>Nej</v>
      </c>
    </row>
    <row r="580" spans="1:13" hidden="1" x14ac:dyDescent="0.2">
      <c r="A580" s="4">
        <f t="shared" si="44"/>
        <v>580</v>
      </c>
      <c r="K580" s="4" t="str">
        <f t="shared" si="45"/>
        <v>Nej</v>
      </c>
      <c r="M580" s="4" t="str">
        <f t="shared" si="46"/>
        <v>Nej</v>
      </c>
    </row>
    <row r="581" spans="1:13" hidden="1" x14ac:dyDescent="0.2">
      <c r="A581" s="4">
        <f t="shared" si="44"/>
        <v>581</v>
      </c>
      <c r="K581" s="4" t="str">
        <f t="shared" si="45"/>
        <v>Nej</v>
      </c>
      <c r="M581" s="4" t="str">
        <f t="shared" si="46"/>
        <v>Nej</v>
      </c>
    </row>
    <row r="582" spans="1:13" hidden="1" x14ac:dyDescent="0.2">
      <c r="A582" s="4">
        <f t="shared" ref="A582:A607" si="47">ROW(B582)</f>
        <v>582</v>
      </c>
      <c r="K582" s="4" t="str">
        <f t="shared" si="45"/>
        <v>Nej</v>
      </c>
      <c r="M582" s="4" t="str">
        <f t="shared" si="46"/>
        <v>Nej</v>
      </c>
    </row>
    <row r="583" spans="1:13" hidden="1" x14ac:dyDescent="0.2">
      <c r="A583" s="4">
        <f t="shared" si="47"/>
        <v>583</v>
      </c>
      <c r="K583" s="4" t="str">
        <f t="shared" si="45"/>
        <v>Nej</v>
      </c>
      <c r="M583" s="4" t="str">
        <f t="shared" si="46"/>
        <v>Nej</v>
      </c>
    </row>
    <row r="584" spans="1:13" hidden="1" x14ac:dyDescent="0.2">
      <c r="A584" s="4">
        <f t="shared" si="47"/>
        <v>584</v>
      </c>
      <c r="K584" s="4" t="str">
        <f t="shared" si="45"/>
        <v>Nej</v>
      </c>
      <c r="M584" s="4" t="str">
        <f t="shared" si="46"/>
        <v>Nej</v>
      </c>
    </row>
    <row r="585" spans="1:13" hidden="1" x14ac:dyDescent="0.2">
      <c r="A585" s="4">
        <f t="shared" si="47"/>
        <v>585</v>
      </c>
      <c r="K585" s="4" t="str">
        <f t="shared" si="45"/>
        <v>Nej</v>
      </c>
      <c r="M585" s="4" t="str">
        <f t="shared" si="46"/>
        <v>Nej</v>
      </c>
    </row>
    <row r="586" spans="1:13" hidden="1" x14ac:dyDescent="0.2">
      <c r="A586" s="4">
        <f t="shared" si="47"/>
        <v>586</v>
      </c>
      <c r="K586" s="4" t="str">
        <f t="shared" si="45"/>
        <v>Nej</v>
      </c>
      <c r="M586" s="4" t="str">
        <f t="shared" si="46"/>
        <v>Nej</v>
      </c>
    </row>
    <row r="587" spans="1:13" hidden="1" x14ac:dyDescent="0.2">
      <c r="A587" s="4">
        <f t="shared" si="47"/>
        <v>587</v>
      </c>
      <c r="K587" s="4" t="str">
        <f t="shared" si="45"/>
        <v>Nej</v>
      </c>
      <c r="M587" s="4" t="str">
        <f t="shared" si="46"/>
        <v>Nej</v>
      </c>
    </row>
    <row r="588" spans="1:13" hidden="1" x14ac:dyDescent="0.2">
      <c r="A588" s="4">
        <f t="shared" si="47"/>
        <v>588</v>
      </c>
      <c r="K588" s="4" t="str">
        <f t="shared" si="45"/>
        <v>Nej</v>
      </c>
      <c r="M588" s="4" t="str">
        <f t="shared" si="46"/>
        <v>Nej</v>
      </c>
    </row>
    <row r="589" spans="1:13" hidden="1" x14ac:dyDescent="0.2">
      <c r="A589" s="4">
        <f t="shared" si="47"/>
        <v>589</v>
      </c>
      <c r="K589" s="4" t="str">
        <f t="shared" si="45"/>
        <v>Nej</v>
      </c>
      <c r="M589" s="4" t="str">
        <f t="shared" si="46"/>
        <v>Nej</v>
      </c>
    </row>
    <row r="590" spans="1:13" hidden="1" x14ac:dyDescent="0.2">
      <c r="A590" s="4">
        <f t="shared" si="47"/>
        <v>590</v>
      </c>
      <c r="K590" s="4" t="str">
        <f t="shared" si="45"/>
        <v>Nej</v>
      </c>
      <c r="M590" s="4" t="str">
        <f t="shared" si="46"/>
        <v>Nej</v>
      </c>
    </row>
    <row r="591" spans="1:13" hidden="1" x14ac:dyDescent="0.2">
      <c r="A591" s="4">
        <f t="shared" si="47"/>
        <v>591</v>
      </c>
      <c r="K591" s="4" t="str">
        <f t="shared" si="45"/>
        <v>Nej</v>
      </c>
      <c r="M591" s="4" t="str">
        <f t="shared" si="46"/>
        <v>Nej</v>
      </c>
    </row>
    <row r="592" spans="1:13" hidden="1" x14ac:dyDescent="0.2">
      <c r="A592" s="4">
        <f t="shared" si="47"/>
        <v>592</v>
      </c>
      <c r="K592" s="4" t="str">
        <f t="shared" si="45"/>
        <v>Nej</v>
      </c>
      <c r="M592" s="4" t="str">
        <f t="shared" si="46"/>
        <v>Nej</v>
      </c>
    </row>
    <row r="593" spans="1:13" hidden="1" x14ac:dyDescent="0.2">
      <c r="A593" s="4">
        <f t="shared" si="47"/>
        <v>593</v>
      </c>
      <c r="K593" s="4" t="str">
        <f t="shared" si="45"/>
        <v>Nej</v>
      </c>
      <c r="M593" s="4" t="str">
        <f t="shared" si="46"/>
        <v>Nej</v>
      </c>
    </row>
    <row r="594" spans="1:13" hidden="1" x14ac:dyDescent="0.2">
      <c r="A594" s="4">
        <f t="shared" si="47"/>
        <v>594</v>
      </c>
      <c r="K594" s="4" t="str">
        <f t="shared" si="45"/>
        <v>Nej</v>
      </c>
      <c r="M594" s="4" t="str">
        <f t="shared" si="46"/>
        <v>Nej</v>
      </c>
    </row>
    <row r="595" spans="1:13" hidden="1" x14ac:dyDescent="0.2">
      <c r="A595" s="4">
        <f t="shared" si="47"/>
        <v>595</v>
      </c>
      <c r="K595" s="4" t="str">
        <f t="shared" si="45"/>
        <v>Nej</v>
      </c>
      <c r="M595" s="4" t="str">
        <f t="shared" si="46"/>
        <v>Nej</v>
      </c>
    </row>
    <row r="596" spans="1:13" hidden="1" x14ac:dyDescent="0.2">
      <c r="A596" s="4">
        <f t="shared" si="47"/>
        <v>596</v>
      </c>
      <c r="K596" s="4" t="str">
        <f t="shared" si="45"/>
        <v>Nej</v>
      </c>
      <c r="M596" s="4" t="str">
        <f t="shared" si="46"/>
        <v>Nej</v>
      </c>
    </row>
    <row r="597" spans="1:13" hidden="1" x14ac:dyDescent="0.2">
      <c r="A597" s="4">
        <f t="shared" si="47"/>
        <v>597</v>
      </c>
      <c r="K597" s="4" t="str">
        <f t="shared" si="45"/>
        <v>Nej</v>
      </c>
      <c r="M597" s="4" t="str">
        <f t="shared" si="46"/>
        <v>Nej</v>
      </c>
    </row>
    <row r="598" spans="1:13" hidden="1" x14ac:dyDescent="0.2">
      <c r="A598" s="4">
        <f t="shared" si="47"/>
        <v>598</v>
      </c>
      <c r="K598" s="4" t="str">
        <f t="shared" si="45"/>
        <v>Nej</v>
      </c>
      <c r="M598" s="4" t="str">
        <f t="shared" si="46"/>
        <v>Nej</v>
      </c>
    </row>
    <row r="599" spans="1:13" hidden="1" x14ac:dyDescent="0.2">
      <c r="A599" s="4">
        <f t="shared" si="47"/>
        <v>599</v>
      </c>
      <c r="K599" s="4" t="str">
        <f t="shared" si="45"/>
        <v>Nej</v>
      </c>
      <c r="M599" s="4" t="str">
        <f t="shared" si="46"/>
        <v>Nej</v>
      </c>
    </row>
    <row r="600" spans="1:13" hidden="1" x14ac:dyDescent="0.2">
      <c r="A600" s="4">
        <f t="shared" si="47"/>
        <v>600</v>
      </c>
      <c r="K600" s="4" t="str">
        <f t="shared" si="45"/>
        <v>Nej</v>
      </c>
      <c r="M600" s="4" t="str">
        <f t="shared" si="46"/>
        <v>Nej</v>
      </c>
    </row>
    <row r="601" spans="1:13" hidden="1" x14ac:dyDescent="0.2">
      <c r="A601" s="4">
        <f t="shared" si="47"/>
        <v>601</v>
      </c>
      <c r="K601" s="4" t="str">
        <f t="shared" si="45"/>
        <v>Nej</v>
      </c>
      <c r="M601" s="4" t="str">
        <f t="shared" si="46"/>
        <v>Nej</v>
      </c>
    </row>
    <row r="602" spans="1:13" hidden="1" x14ac:dyDescent="0.2">
      <c r="A602" s="4">
        <f t="shared" si="47"/>
        <v>602</v>
      </c>
      <c r="K602" s="4" t="str">
        <f t="shared" si="45"/>
        <v>Nej</v>
      </c>
      <c r="M602" s="4" t="str">
        <f t="shared" si="46"/>
        <v>Nej</v>
      </c>
    </row>
    <row r="603" spans="1:13" hidden="1" x14ac:dyDescent="0.2">
      <c r="A603" s="4">
        <f t="shared" si="47"/>
        <v>603</v>
      </c>
      <c r="K603" s="4" t="str">
        <f t="shared" si="45"/>
        <v>Nej</v>
      </c>
      <c r="M603" s="4" t="str">
        <f t="shared" si="46"/>
        <v>Nej</v>
      </c>
    </row>
    <row r="604" spans="1:13" hidden="1" x14ac:dyDescent="0.2">
      <c r="A604" s="4">
        <f t="shared" si="47"/>
        <v>604</v>
      </c>
      <c r="K604" s="4" t="str">
        <f t="shared" si="45"/>
        <v>Nej</v>
      </c>
      <c r="M604" s="4" t="str">
        <f t="shared" si="46"/>
        <v>Nej</v>
      </c>
    </row>
    <row r="605" spans="1:13" hidden="1" x14ac:dyDescent="0.2">
      <c r="A605" s="4">
        <f t="shared" si="47"/>
        <v>605</v>
      </c>
      <c r="K605" s="4" t="str">
        <f t="shared" si="45"/>
        <v>Nej</v>
      </c>
      <c r="M605" s="4" t="str">
        <f t="shared" si="46"/>
        <v>Nej</v>
      </c>
    </row>
    <row r="606" spans="1:13" hidden="1" x14ac:dyDescent="0.2">
      <c r="A606" s="4">
        <f t="shared" si="47"/>
        <v>606</v>
      </c>
      <c r="K606" s="4" t="str">
        <f t="shared" si="45"/>
        <v>Nej</v>
      </c>
      <c r="M606" s="4" t="str">
        <f t="shared" si="46"/>
        <v>Nej</v>
      </c>
    </row>
    <row r="607" spans="1:13" hidden="1" x14ac:dyDescent="0.2">
      <c r="A607" s="4">
        <f t="shared" si="47"/>
        <v>607</v>
      </c>
      <c r="K607" s="4" t="str">
        <f t="shared" si="45"/>
        <v>Nej</v>
      </c>
      <c r="M607" s="4" t="str">
        <f t="shared" si="46"/>
        <v>Nej</v>
      </c>
    </row>
  </sheetData>
  <autoFilter ref="A1:O607">
    <filterColumn colId="0">
      <filters>
        <filter val="226"/>
        <filter val="227"/>
        <filter val="236"/>
        <filter val="237"/>
      </filters>
    </filterColumn>
  </autoFilter>
  <sortState ref="D1:I1">
    <sortCondition ref="D1"/>
  </sortState>
  <pageMargins left="0.7" right="0.7" top="0.75" bottom="0.75" header="0.3" footer="0.3"/>
  <pageSetup paperSize="9" scale="29"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G10"/>
  <sheetViews>
    <sheetView workbookViewId="0">
      <selection activeCell="E16" sqref="E16"/>
    </sheetView>
  </sheetViews>
  <sheetFormatPr defaultColWidth="9" defaultRowHeight="14.25" x14ac:dyDescent="0.2"/>
  <cols>
    <col min="1" max="1" width="14" customWidth="1"/>
    <col min="2" max="3" width="16.5" customWidth="1"/>
    <col min="4" max="4" width="44.875" customWidth="1"/>
    <col min="5" max="5" width="56.625" customWidth="1"/>
  </cols>
  <sheetData>
    <row r="1" spans="1:7" x14ac:dyDescent="0.2">
      <c r="A1" s="40" t="s">
        <v>283</v>
      </c>
      <c r="B1" s="40" t="s">
        <v>284</v>
      </c>
      <c r="C1" s="43" t="s">
        <v>292</v>
      </c>
      <c r="D1" s="40" t="s">
        <v>285</v>
      </c>
      <c r="E1" s="40" t="s">
        <v>495</v>
      </c>
      <c r="F1" s="40" t="s">
        <v>487</v>
      </c>
      <c r="G1" s="40" t="s">
        <v>600</v>
      </c>
    </row>
    <row r="2" spans="1:7" x14ac:dyDescent="0.2">
      <c r="A2" t="str">
        <f>+HLOOKUP('Transportation O11-12, P3-4'!$G$2,Language!$B:$G,114,FALSE)</f>
        <v>Personbil</v>
      </c>
      <c r="B2" t="str">
        <f>+HLOOKUP('Transportation O11-12, P3-4'!$G$2,Language!$B:$G,124,FALSE)</f>
        <v>Benzin</v>
      </c>
      <c r="C2" t="str">
        <f>+HLOOKUP('Transportation O11-12, P3-4'!$G$2,Language!$B:$G,131,FALSE)</f>
        <v>liter</v>
      </c>
      <c r="D2" s="42">
        <f>+HLOOKUP('Transportation O11-12, P3-4'!$G$2,Language!$B:$G,137,FALSE)</f>
        <v>1</v>
      </c>
      <c r="E2" t="str">
        <f>+HLOOKUP('Start here (select langage)'!$G$2,Language!$B:$G,225,FALSE)</f>
        <v>Vaskemiddel, pulver</v>
      </c>
      <c r="F2" t="str">
        <f>+HLOOKUP('Start here (select langage)'!$G$2,Language!$B:$G,185,FALSE)</f>
        <v>N/A</v>
      </c>
      <c r="G2" t="str">
        <f>+HLOOKUP('Start here (select langage)'!$G$2,Language!$B:$G,185,FALSE)</f>
        <v>N/A</v>
      </c>
    </row>
    <row r="3" spans="1:7" x14ac:dyDescent="0.2">
      <c r="A3" t="str">
        <f>+HLOOKUP('Transportation O11-12, P3-4'!$G$2,Language!$B:$G,115,FALSE)</f>
        <v>Varebil</v>
      </c>
      <c r="B3" t="str">
        <f>+HLOOKUP('Transportation O11-12, P3-4'!$G$2,Language!$B:$G,125,FALSE)</f>
        <v>Diesel</v>
      </c>
      <c r="C3" t="str">
        <f>+HLOOKUP('Transportation O11-12, P3-4'!$G$2,Language!$B:$G,131,FALSE)</f>
        <v>liter</v>
      </c>
      <c r="D3" s="42">
        <f>+HLOOKUP('Transportation O11-12, P3-4'!$G$2,Language!$B:$G,138,FALSE)</f>
        <v>2</v>
      </c>
      <c r="E3" t="str">
        <f>+HLOOKUP('Start here (select langage)'!$G$2,Language!$B:$G,175,FALSE)</f>
        <v xml:space="preserve">Grundpolish </v>
      </c>
      <c r="F3" t="str">
        <f>+HLOOKUP('Start here (select langage)'!$G$2,Language!$B:$G,183,FALSE)</f>
        <v>Ja</v>
      </c>
      <c r="G3" t="str">
        <f>+HLOOKUP('Start here (select langage)'!$G$2,Language!$B:$G,223,FALSE)</f>
        <v>Er spray</v>
      </c>
    </row>
    <row r="4" spans="1:7" x14ac:dyDescent="0.2">
      <c r="A4" t="str">
        <f>+HLOOKUP('Transportation O11-12, P3-4'!$G$2,Language!$B:$G,116,FALSE)</f>
        <v>Lastbil</v>
      </c>
      <c r="B4" t="str">
        <f>+HLOOKUP('Transportation O11-12, P3-4'!$G$2,Language!$B:$G,203,FALSE)</f>
        <v>Biodiesel</v>
      </c>
      <c r="C4" t="str">
        <f>+HLOOKUP('Transportation O11-12, P3-4'!$G$2,Language!$B:$G,131,FALSE)</f>
        <v>liter</v>
      </c>
      <c r="D4" s="42">
        <f>+HLOOKUP('Transportation O11-12, P3-4'!$G$2,Language!$B:$G,139,FALSE)</f>
        <v>3</v>
      </c>
      <c r="E4" t="str">
        <f>+HLOOKUP('Start here (select langage)'!$G$2,Language!$B:$G,176,FALSE)</f>
        <v xml:space="preserve">Gulvpolish </v>
      </c>
      <c r="F4" t="str">
        <f>+HLOOKUP('Start here (select langage)'!$G$2,Language!$B:$G,184,FALSE)</f>
        <v>Nej</v>
      </c>
      <c r="G4" t="str">
        <f>+HLOOKUP('Start here (select langage)'!$G$2,Language!$B:$G,224,FALSE)</f>
        <v>Hældes på sprayflasker</v>
      </c>
    </row>
    <row r="5" spans="1:7" x14ac:dyDescent="0.2">
      <c r="A5" t="str">
        <f>+HLOOKUP('Transportation O11-12, P3-4'!$G$2,Language!$B:$G,117,FALSE)</f>
        <v>Knallert</v>
      </c>
      <c r="B5" t="str">
        <f>+HLOOKUP('Transportation O11-12, P3-4'!$G$2,Language!$B:$G,126,FALSE)</f>
        <v>Bioethanol</v>
      </c>
      <c r="C5" t="str">
        <f>+HLOOKUP('Transportation O11-12, P3-4'!$G$2,Language!$B:$G,131,FALSE)</f>
        <v>liter</v>
      </c>
      <c r="D5" s="42">
        <f>+HLOOKUP('Transportation O11-12, P3-4'!$G$2,Language!$B:$G,140,FALSE)</f>
        <v>4</v>
      </c>
      <c r="E5" t="str">
        <f>+HLOOKUP('Start here (select langage)'!$G$2,Language!$B:$G,177,FALSE)</f>
        <v>Gulvvoks</v>
      </c>
    </row>
    <row r="6" spans="1:7" x14ac:dyDescent="0.2">
      <c r="A6" t="str">
        <f>+HLOOKUP('Transportation O11-12, P3-4'!$G$2,Language!$B:$G,118,FALSE)</f>
        <v>Motorcykel</v>
      </c>
      <c r="B6" t="str">
        <f>+HLOOKUP('Transportation O11-12, P3-4'!$G$2,Language!$B:$G,127,FALSE)</f>
        <v>Hydrogen</v>
      </c>
      <c r="C6" t="str">
        <f>+HLOOKUP('Transportation O11-12, P3-4'!$G$2,Language!$B:$G,133,FALSE)</f>
        <v>kg</v>
      </c>
      <c r="D6" s="42" t="str">
        <f>+HLOOKUP('Transportation O11-12, P3-4'!$G$2,Language!$B:$G,141,FALSE)</f>
        <v>5 (benzin)</v>
      </c>
      <c r="E6" t="str">
        <f>+HLOOKUP('Start here (select langage)'!$G$2,Language!$B:$G,178,FALSE)</f>
        <v xml:space="preserve">Polish-/voks-fjerner </v>
      </c>
    </row>
    <row r="7" spans="1:7" x14ac:dyDescent="0.2">
      <c r="A7" t="str">
        <f>+HLOOKUP('Transportation O11-12, P3-4'!$G$2,Language!$B:$G,119,FALSE)</f>
        <v>Cykel</v>
      </c>
      <c r="B7" t="str">
        <f>+HLOOKUP('Transportation O11-12, P3-4'!$G$2,Language!$B:$G,128,FALSE)</f>
        <v>El</v>
      </c>
      <c r="C7" t="str">
        <f>+HLOOKUP('Transportation O11-12, P3-4'!$G$2,Language!$B:$G,134,FALSE)</f>
        <v>kWh</v>
      </c>
      <c r="D7" s="42" t="str">
        <f>+HLOOKUP('Transportation O11-12, P3-4'!$G$2,Language!$B:$G,142,FALSE)</f>
        <v>5a (diesel)</v>
      </c>
      <c r="E7" t="str">
        <f>+HLOOKUP('Start here (select langage)'!$G$2,Language!$B:$G,226,FALSE)</f>
        <v>Frostvæske</v>
      </c>
    </row>
    <row r="8" spans="1:7" x14ac:dyDescent="0.2">
      <c r="A8" t="str">
        <f>+HLOOKUP('Transportation O11-12, P3-4'!$G$2,Language!$B:$G,120,FALSE)</f>
        <v>Andet</v>
      </c>
      <c r="D8" s="42" t="str">
        <f>+HLOOKUP('Transportation O11-12, P3-4'!$G$2,Language!$B:$G,143,FALSE)</f>
        <v>5b (diesel)</v>
      </c>
      <c r="E8" t="str">
        <f>+HLOOKUP('Start here (select langage)'!$G$2,Language!$B:$G,227,FALSE)</f>
        <v>Andet</v>
      </c>
    </row>
    <row r="9" spans="1:7" x14ac:dyDescent="0.2">
      <c r="D9" s="42" t="str">
        <f>+HLOOKUP('Transportation O11-12, P3-4'!$G$2,Language!$B:$G,144,FALSE)</f>
        <v>6 eller bedre</v>
      </c>
    </row>
    <row r="10" spans="1:7" x14ac:dyDescent="0.2">
      <c r="D10" s="42" t="str">
        <f>+HLOOKUP('Transportation O11-12, P3-4'!$G$2,Language!$B:$G,136,FALSE)</f>
        <v>Ikke relevant (ikke omfattet af krav)</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8</vt:i4>
      </vt:variant>
    </vt:vector>
  </HeadingPairs>
  <TitlesOfParts>
    <vt:vector size="17" baseType="lpstr">
      <vt:lpstr>Start here (select langage)</vt:lpstr>
      <vt:lpstr>Description O1</vt:lpstr>
      <vt:lpstr>m2 Cleaning O2</vt:lpstr>
      <vt:lpstr>Chemicals O3-10, P1-2 Cleaning</vt:lpstr>
      <vt:lpstr>Chemicals O3-10, P1-2 Windows</vt:lpstr>
      <vt:lpstr>Transportation O11-12, P3-4</vt:lpstr>
      <vt:lpstr>Consumption of Bags P5</vt:lpstr>
      <vt:lpstr>Language</vt:lpstr>
      <vt:lpstr>Opslag</vt:lpstr>
      <vt:lpstr>'Chemicals O3-10, P1-2 Cleaning'!Udskriftsområde</vt:lpstr>
      <vt:lpstr>'Chemicals O3-10, P1-2 Windows'!Udskriftsområde</vt:lpstr>
      <vt:lpstr>'Consumption of Bags P5'!Udskriftsområde</vt:lpstr>
      <vt:lpstr>'Description O1'!Udskriftsområde</vt:lpstr>
      <vt:lpstr>'Start here (select langage)'!Udskriftsområde</vt:lpstr>
      <vt:lpstr>'Transportation O11-12, P3-4'!Udskriftsområde</vt:lpstr>
      <vt:lpstr>'Consumption of Bags P5'!Udskriftstitler</vt:lpstr>
      <vt:lpstr>'m2 Cleaning O2'!Udskriftstitler</vt:lpstr>
    </vt:vector>
  </TitlesOfParts>
  <Company>Dansk Standard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Jeppe Frydendal</dc:creator>
  <cp:lastModifiedBy>Jeppe Frydendal</cp:lastModifiedBy>
  <cp:lastPrinted>2016-12-06T10:21:02Z</cp:lastPrinted>
  <dcterms:created xsi:type="dcterms:W3CDTF">2016-02-15T07:02:54Z</dcterms:created>
  <dcterms:modified xsi:type="dcterms:W3CDTF">2017-03-27T12:38:00Z</dcterms:modified>
</cp:coreProperties>
</file>