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5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6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J:\0_Emission Inventory\2024_Inventory\5_Summary_Files\"/>
    </mc:Choice>
  </mc:AlternateContent>
  <xr:revisionPtr revIDLastSave="0" documentId="13_ncr:1_{6B97CAFF-A106-435A-A7F7-F63C534049FB}" xr6:coauthVersionLast="47" xr6:coauthVersionMax="47" xr10:uidLastSave="{00000000-0000-0000-0000-000000000000}"/>
  <bookViews>
    <workbookView xWindow="-120" yWindow="-120" windowWidth="29040" windowHeight="15720" activeTab="3" xr2:uid="{503315D9-D30A-493D-8ED0-6A253FF83338}"/>
  </bookViews>
  <sheets>
    <sheet name="Upplýsingar um skjalið" sheetId="2" r:id="rId1"/>
    <sheet name="Losun eftir skuldbindingum" sheetId="6" r:id="rId2"/>
    <sheet name="Talnagögn (eftir skuldb.)" sheetId="7" r:id="rId3"/>
    <sheet name="Losun (samantekt)" sheetId="3" r:id="rId4"/>
    <sheet name="Losun (sundurliðun)" sheetId="4" r:id="rId5"/>
    <sheet name="Talnagögn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3" i="3" l="1"/>
  <c r="O123" i="3"/>
  <c r="M122" i="3"/>
  <c r="L120" i="3"/>
  <c r="J122" i="3"/>
  <c r="I123" i="3"/>
  <c r="F118" i="3"/>
  <c r="C78" i="5" l="1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82" i="5"/>
  <c r="A81" i="5"/>
  <c r="A80" i="5"/>
  <c r="A79" i="5"/>
  <c r="A78" i="5"/>
  <c r="C115" i="3"/>
  <c r="D115" i="3"/>
  <c r="G115" i="3"/>
  <c r="I115" i="3"/>
  <c r="J115" i="3"/>
  <c r="L115" i="3"/>
  <c r="M115" i="3"/>
  <c r="O115" i="3"/>
  <c r="C116" i="3"/>
  <c r="D116" i="3"/>
  <c r="G116" i="3"/>
  <c r="I116" i="3"/>
  <c r="J116" i="3"/>
  <c r="L116" i="3"/>
  <c r="M116" i="3"/>
  <c r="O116" i="3"/>
  <c r="C117" i="3"/>
  <c r="D117" i="3"/>
  <c r="G117" i="3"/>
  <c r="I117" i="3"/>
  <c r="J117" i="3"/>
  <c r="L117" i="3"/>
  <c r="M117" i="3"/>
  <c r="O117" i="3"/>
  <c r="C118" i="3"/>
  <c r="D118" i="3"/>
  <c r="G118" i="3"/>
  <c r="I118" i="3"/>
  <c r="J118" i="3"/>
  <c r="L118" i="3"/>
  <c r="M118" i="3"/>
  <c r="O118" i="3"/>
  <c r="C119" i="3"/>
  <c r="D119" i="3"/>
  <c r="G119" i="3"/>
  <c r="I119" i="3"/>
  <c r="J119" i="3"/>
  <c r="L119" i="3"/>
  <c r="M119" i="3"/>
  <c r="O119" i="3"/>
  <c r="D120" i="3"/>
  <c r="G120" i="3"/>
  <c r="I120" i="3"/>
  <c r="J120" i="3"/>
  <c r="M120" i="3"/>
  <c r="O120" i="3"/>
  <c r="D121" i="3"/>
  <c r="G121" i="3"/>
  <c r="I121" i="3"/>
  <c r="J121" i="3"/>
  <c r="L121" i="3"/>
  <c r="M121" i="3"/>
  <c r="O121" i="3"/>
  <c r="C108" i="4"/>
  <c r="C109" i="4"/>
  <c r="C107" i="4"/>
  <c r="D41" i="3" l="1"/>
  <c r="D42" i="3"/>
  <c r="I39" i="3"/>
  <c r="G39" i="3"/>
  <c r="O42" i="3"/>
  <c r="M42" i="3"/>
  <c r="L42" i="3"/>
  <c r="J42" i="3"/>
  <c r="I42" i="3"/>
  <c r="G42" i="3"/>
  <c r="O41" i="3"/>
  <c r="M41" i="3"/>
  <c r="L41" i="3"/>
  <c r="J41" i="3"/>
  <c r="I41" i="3"/>
  <c r="G41" i="3"/>
  <c r="O40" i="3"/>
  <c r="M40" i="3"/>
  <c r="L40" i="3"/>
  <c r="J40" i="3"/>
  <c r="I40" i="3"/>
  <c r="G40" i="3"/>
  <c r="D40" i="3"/>
  <c r="O39" i="3"/>
  <c r="M39" i="3"/>
  <c r="L39" i="3"/>
  <c r="J39" i="3"/>
  <c r="D39" i="3"/>
  <c r="G43" i="3" l="1"/>
  <c r="J43" i="3"/>
  <c r="M43" i="3"/>
  <c r="D43" i="3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C182" i="4"/>
  <c r="C183" i="4"/>
  <c r="C181" i="4"/>
  <c r="F39" i="3" l="1"/>
  <c r="F42" i="3"/>
  <c r="F41" i="3"/>
  <c r="F40" i="3"/>
  <c r="I34" i="4"/>
  <c r="F43" i="3" l="1"/>
  <c r="AI25" i="5"/>
  <c r="O109" i="4"/>
  <c r="T17" i="7" l="1"/>
  <c r="U17" i="7"/>
  <c r="V17" i="7"/>
  <c r="W17" i="7"/>
  <c r="X17" i="7"/>
  <c r="Y17" i="7"/>
  <c r="Z17" i="7"/>
  <c r="AA17" i="7"/>
  <c r="AB17" i="7"/>
  <c r="AC17" i="7"/>
  <c r="AC18" i="7"/>
  <c r="C212" i="6" l="1"/>
  <c r="C213" i="6"/>
  <c r="C211" i="6"/>
  <c r="H214" i="6" l="1"/>
  <c r="G214" i="6"/>
  <c r="F214" i="6"/>
  <c r="I214" i="6"/>
  <c r="D214" i="6"/>
  <c r="E214" i="6" s="1"/>
  <c r="D212" i="6" l="1"/>
  <c r="E212" i="6" s="1"/>
  <c r="H212" i="6"/>
  <c r="G212" i="6"/>
  <c r="I212" i="6"/>
  <c r="F212" i="6"/>
  <c r="H211" i="6"/>
  <c r="D211" i="6"/>
  <c r="E211" i="6" s="1"/>
  <c r="F211" i="6"/>
  <c r="G211" i="6"/>
  <c r="I211" i="6"/>
  <c r="D213" i="6"/>
  <c r="E213" i="6" s="1"/>
  <c r="H213" i="6"/>
  <c r="G213" i="6"/>
  <c r="I213" i="6"/>
  <c r="F213" i="6"/>
  <c r="D114" i="6"/>
  <c r="D112" i="6"/>
  <c r="D110" i="6"/>
  <c r="D108" i="6"/>
  <c r="C115" i="6"/>
  <c r="C114" i="6"/>
  <c r="C113" i="6"/>
  <c r="C112" i="6"/>
  <c r="C111" i="6"/>
  <c r="C110" i="6"/>
  <c r="C109" i="6"/>
  <c r="C108" i="6"/>
  <c r="G113" i="6" l="1"/>
  <c r="I114" i="6"/>
  <c r="G109" i="6"/>
  <c r="F111" i="6"/>
  <c r="H112" i="6"/>
  <c r="D111" i="6"/>
  <c r="D109" i="6"/>
  <c r="D113" i="6"/>
  <c r="F113" i="6"/>
  <c r="F109" i="6"/>
  <c r="G111" i="6"/>
  <c r="F112" i="6"/>
  <c r="I108" i="6"/>
  <c r="H110" i="6"/>
  <c r="H108" i="6"/>
  <c r="H114" i="6"/>
  <c r="I112" i="6"/>
  <c r="G112" i="6"/>
  <c r="I110" i="6"/>
  <c r="G108" i="6"/>
  <c r="F110" i="6"/>
  <c r="F114" i="6"/>
  <c r="G110" i="6"/>
  <c r="G114" i="6"/>
  <c r="H109" i="6"/>
  <c r="H111" i="6"/>
  <c r="H113" i="6"/>
  <c r="F12" i="6"/>
  <c r="H12" i="6"/>
  <c r="G12" i="6"/>
  <c r="D12" i="6"/>
  <c r="I12" i="6"/>
  <c r="I109" i="6"/>
  <c r="I111" i="6"/>
  <c r="F108" i="6"/>
  <c r="I113" i="6"/>
  <c r="AH9" i="5" l="1"/>
  <c r="AH85" i="5" s="1"/>
  <c r="AG9" i="5"/>
  <c r="AG85" i="5" s="1"/>
  <c r="AF9" i="5"/>
  <c r="AF85" i="5" s="1"/>
  <c r="I9" i="5"/>
  <c r="I85" i="5" s="1"/>
  <c r="F9" i="5"/>
  <c r="F85" i="5" s="1"/>
  <c r="G9" i="5"/>
  <c r="G85" i="5" s="1"/>
  <c r="AE9" i="5"/>
  <c r="AE85" i="5" s="1"/>
  <c r="AC9" i="5"/>
  <c r="AC85" i="5" s="1"/>
  <c r="Z9" i="5"/>
  <c r="Z85" i="5" s="1"/>
  <c r="P9" i="5"/>
  <c r="P85" i="5" s="1"/>
  <c r="S9" i="5"/>
  <c r="S85" i="5" s="1"/>
  <c r="L9" i="5"/>
  <c r="L85" i="5" s="1"/>
  <c r="AD9" i="5"/>
  <c r="AD85" i="5" s="1"/>
  <c r="AB9" i="5"/>
  <c r="AB85" i="5" s="1"/>
  <c r="R9" i="5"/>
  <c r="R85" i="5" s="1"/>
  <c r="AA9" i="5"/>
  <c r="AA85" i="5" s="1"/>
  <c r="Y9" i="5"/>
  <c r="Y85" i="5" s="1"/>
  <c r="X9" i="5"/>
  <c r="X85" i="5" s="1"/>
  <c r="W9" i="5"/>
  <c r="W85" i="5" s="1"/>
  <c r="V9" i="5"/>
  <c r="V85" i="5" s="1"/>
  <c r="U9" i="5"/>
  <c r="U85" i="5" s="1"/>
  <c r="T9" i="5"/>
  <c r="T85" i="5" s="1"/>
  <c r="E9" i="5"/>
  <c r="E85" i="5" s="1"/>
  <c r="O9" i="5"/>
  <c r="O85" i="5" s="1"/>
  <c r="N9" i="5"/>
  <c r="N85" i="5" s="1"/>
  <c r="M9" i="5"/>
  <c r="M85" i="5" s="1"/>
  <c r="J9" i="5"/>
  <c r="J85" i="5" s="1"/>
  <c r="K9" i="5"/>
  <c r="K85" i="5" s="1"/>
  <c r="C9" i="5"/>
  <c r="C85" i="5" s="1"/>
  <c r="D9" i="5"/>
  <c r="D85" i="5" s="1"/>
  <c r="H9" i="5"/>
  <c r="H85" i="5" s="1"/>
  <c r="Q9" i="5"/>
  <c r="Q85" i="5" s="1"/>
  <c r="L326" i="4"/>
  <c r="AI8" i="5" l="1"/>
  <c r="X25" i="5"/>
  <c r="M25" i="5"/>
  <c r="AC25" i="5"/>
  <c r="J25" i="5"/>
  <c r="O25" i="5"/>
  <c r="AF25" i="5"/>
  <c r="C25" i="5"/>
  <c r="L25" i="5"/>
  <c r="AG25" i="5"/>
  <c r="Q25" i="5"/>
  <c r="V25" i="5"/>
  <c r="N25" i="5"/>
  <c r="I25" i="5"/>
  <c r="AH25" i="5"/>
  <c r="Z25" i="5"/>
  <c r="S25" i="5"/>
  <c r="R25" i="5"/>
  <c r="AD25" i="5"/>
  <c r="AE25" i="5"/>
  <c r="M112" i="4"/>
  <c r="D112" i="4"/>
  <c r="O112" i="4"/>
  <c r="J112" i="4"/>
  <c r="G112" i="4"/>
  <c r="M321" i="4"/>
  <c r="O321" i="4"/>
  <c r="L321" i="4"/>
  <c r="D321" i="4"/>
  <c r="J321" i="4"/>
  <c r="I321" i="4"/>
  <c r="G321" i="4"/>
  <c r="J251" i="4"/>
  <c r="M251" i="4"/>
  <c r="I251" i="4"/>
  <c r="G251" i="4"/>
  <c r="O251" i="4"/>
  <c r="D251" i="4"/>
  <c r="L251" i="4"/>
  <c r="L322" i="4"/>
  <c r="I322" i="4"/>
  <c r="D322" i="4"/>
  <c r="M322" i="4"/>
  <c r="O322" i="4"/>
  <c r="G322" i="4"/>
  <c r="J322" i="4"/>
  <c r="G394" i="4"/>
  <c r="J394" i="4"/>
  <c r="M394" i="4"/>
  <c r="D394" i="4"/>
  <c r="I394" i="4"/>
  <c r="L394" i="4"/>
  <c r="O324" i="4"/>
  <c r="G324" i="4"/>
  <c r="L324" i="4"/>
  <c r="I324" i="4"/>
  <c r="D324" i="4"/>
  <c r="M324" i="4"/>
  <c r="J324" i="4"/>
  <c r="E25" i="5"/>
  <c r="J325" i="4"/>
  <c r="O325" i="4"/>
  <c r="G325" i="4"/>
  <c r="L325" i="4"/>
  <c r="I325" i="4"/>
  <c r="D325" i="4"/>
  <c r="M325" i="4"/>
  <c r="I393" i="4"/>
  <c r="G393" i="4"/>
  <c r="L393" i="4"/>
  <c r="J393" i="4"/>
  <c r="O393" i="4"/>
  <c r="M393" i="4"/>
  <c r="D393" i="4"/>
  <c r="O181" i="4"/>
  <c r="I181" i="4"/>
  <c r="M181" i="4"/>
  <c r="G181" i="4"/>
  <c r="L181" i="4"/>
  <c r="D181" i="4"/>
  <c r="J181" i="4"/>
  <c r="M255" i="4"/>
  <c r="G255" i="4"/>
  <c r="O255" i="4"/>
  <c r="J255" i="4"/>
  <c r="L255" i="4"/>
  <c r="I255" i="4"/>
  <c r="D255" i="4"/>
  <c r="P25" i="5"/>
  <c r="W25" i="5"/>
  <c r="J326" i="4"/>
  <c r="G326" i="4"/>
  <c r="I326" i="4"/>
  <c r="D326" i="4"/>
  <c r="M326" i="4"/>
  <c r="O395" i="4"/>
  <c r="G395" i="4"/>
  <c r="J395" i="4"/>
  <c r="M395" i="4"/>
  <c r="D395" i="4"/>
  <c r="L395" i="4"/>
  <c r="I395" i="4"/>
  <c r="F25" i="5"/>
  <c r="AB25" i="5"/>
  <c r="O323" i="4"/>
  <c r="G323" i="4"/>
  <c r="L323" i="4"/>
  <c r="I323" i="4"/>
  <c r="D323" i="4"/>
  <c r="M323" i="4"/>
  <c r="J323" i="4"/>
  <c r="L397" i="4"/>
  <c r="O397" i="4"/>
  <c r="G397" i="4"/>
  <c r="J397" i="4"/>
  <c r="M397" i="4"/>
  <c r="D397" i="4"/>
  <c r="I397" i="4"/>
  <c r="L183" i="4"/>
  <c r="M183" i="4"/>
  <c r="D183" i="4"/>
  <c r="J183" i="4"/>
  <c r="G183" i="4"/>
  <c r="O183" i="4"/>
  <c r="I183" i="4"/>
  <c r="H25" i="5"/>
  <c r="Y25" i="5"/>
  <c r="I107" i="4"/>
  <c r="M107" i="4"/>
  <c r="D107" i="4"/>
  <c r="G107" i="4"/>
  <c r="O107" i="4"/>
  <c r="J107" i="4"/>
  <c r="L107" i="4"/>
  <c r="L396" i="4"/>
  <c r="O396" i="4"/>
  <c r="G396" i="4"/>
  <c r="J396" i="4"/>
  <c r="M396" i="4"/>
  <c r="D396" i="4"/>
  <c r="I396" i="4"/>
  <c r="G185" i="4"/>
  <c r="L185" i="4"/>
  <c r="M185" i="4"/>
  <c r="D185" i="4"/>
  <c r="I185" i="4"/>
  <c r="O185" i="4"/>
  <c r="J185" i="4"/>
  <c r="D111" i="4"/>
  <c r="O111" i="4"/>
  <c r="M111" i="4"/>
  <c r="L111" i="4"/>
  <c r="J111" i="4"/>
  <c r="I111" i="4"/>
  <c r="G111" i="4"/>
  <c r="G184" i="4"/>
  <c r="L184" i="4"/>
  <c r="M184" i="4"/>
  <c r="D184" i="4"/>
  <c r="J184" i="4"/>
  <c r="O184" i="4"/>
  <c r="I184" i="4"/>
  <c r="L182" i="4"/>
  <c r="M182" i="4"/>
  <c r="D182" i="4"/>
  <c r="J182" i="4"/>
  <c r="O182" i="4"/>
  <c r="I182" i="4"/>
  <c r="G182" i="4"/>
  <c r="K25" i="5"/>
  <c r="J462" i="4"/>
  <c r="O462" i="4"/>
  <c r="I462" i="4"/>
  <c r="M462" i="4"/>
  <c r="G462" i="4"/>
  <c r="D462" i="4"/>
  <c r="L462" i="4"/>
  <c r="O114" i="4"/>
  <c r="J114" i="4"/>
  <c r="L114" i="4"/>
  <c r="G114" i="4"/>
  <c r="I114" i="4"/>
  <c r="M114" i="4"/>
  <c r="D114" i="4"/>
  <c r="D25" i="5"/>
  <c r="U25" i="5"/>
  <c r="J461" i="4"/>
  <c r="O461" i="4"/>
  <c r="I461" i="4"/>
  <c r="M461" i="4"/>
  <c r="G461" i="4"/>
  <c r="L461" i="4"/>
  <c r="D461" i="4"/>
  <c r="L109" i="4"/>
  <c r="G109" i="4"/>
  <c r="I109" i="4"/>
  <c r="M109" i="4"/>
  <c r="D109" i="4"/>
  <c r="J109" i="4"/>
  <c r="D460" i="4"/>
  <c r="O460" i="4"/>
  <c r="I460" i="4"/>
  <c r="M460" i="4"/>
  <c r="G460" i="4"/>
  <c r="J460" i="4"/>
  <c r="L460" i="4"/>
  <c r="G31" i="3"/>
  <c r="D31" i="3"/>
  <c r="O31" i="3"/>
  <c r="M31" i="3"/>
  <c r="I31" i="3"/>
  <c r="L31" i="3"/>
  <c r="J31" i="3"/>
  <c r="L113" i="4"/>
  <c r="G113" i="4"/>
  <c r="I113" i="4"/>
  <c r="M113" i="4"/>
  <c r="D113" i="4"/>
  <c r="O113" i="4"/>
  <c r="J113" i="4"/>
  <c r="T25" i="5"/>
  <c r="G25" i="5"/>
  <c r="AA25" i="5"/>
  <c r="J327" i="4"/>
  <c r="O327" i="4"/>
  <c r="G327" i="4"/>
  <c r="L327" i="4"/>
  <c r="M327" i="4"/>
  <c r="I327" i="4"/>
  <c r="D327" i="4"/>
  <c r="O115" i="4"/>
  <c r="J115" i="4"/>
  <c r="L115" i="4"/>
  <c r="G115" i="4"/>
  <c r="I115" i="4"/>
  <c r="D115" i="4"/>
  <c r="M115" i="4"/>
  <c r="D36" i="4"/>
  <c r="M36" i="4"/>
  <c r="I36" i="4"/>
  <c r="O36" i="4"/>
  <c r="J36" i="4"/>
  <c r="L36" i="4"/>
  <c r="G36" i="4"/>
  <c r="L39" i="4"/>
  <c r="G39" i="4"/>
  <c r="M39" i="4"/>
  <c r="I39" i="4"/>
  <c r="O39" i="4"/>
  <c r="D39" i="4"/>
  <c r="J39" i="4"/>
  <c r="I42" i="4"/>
  <c r="L42" i="4"/>
  <c r="O42" i="4"/>
  <c r="J42" i="4"/>
  <c r="G42" i="4"/>
  <c r="D42" i="4"/>
  <c r="M42" i="4"/>
  <c r="G37" i="4"/>
  <c r="M37" i="4"/>
  <c r="I37" i="4"/>
  <c r="O37" i="4"/>
  <c r="J37" i="4"/>
  <c r="L37" i="4"/>
  <c r="D37" i="4"/>
  <c r="G38" i="4"/>
  <c r="M38" i="4"/>
  <c r="I38" i="4"/>
  <c r="O38" i="4"/>
  <c r="J38" i="4"/>
  <c r="D38" i="4"/>
  <c r="L38" i="4"/>
  <c r="L40" i="4"/>
  <c r="G40" i="4"/>
  <c r="M40" i="4"/>
  <c r="I40" i="4"/>
  <c r="O40" i="4"/>
  <c r="D40" i="4"/>
  <c r="J40" i="4"/>
  <c r="J34" i="4"/>
  <c r="D34" i="4"/>
  <c r="L34" i="4"/>
  <c r="G34" i="4"/>
  <c r="M34" i="4"/>
  <c r="O34" i="4"/>
  <c r="M35" i="4"/>
  <c r="D35" i="4"/>
  <c r="I35" i="4"/>
  <c r="O35" i="4"/>
  <c r="J35" i="4"/>
  <c r="L35" i="4"/>
  <c r="G35" i="4"/>
  <c r="O28" i="3"/>
  <c r="M28" i="3"/>
  <c r="L28" i="3"/>
  <c r="J28" i="3"/>
  <c r="D28" i="3"/>
  <c r="G28" i="3"/>
  <c r="I28" i="3"/>
  <c r="O32" i="3"/>
  <c r="D32" i="3"/>
  <c r="L32" i="3"/>
  <c r="M32" i="3"/>
  <c r="J32" i="3"/>
  <c r="I32" i="3"/>
  <c r="G32" i="3"/>
  <c r="D29" i="3"/>
  <c r="M29" i="3"/>
  <c r="I29" i="3"/>
  <c r="O29" i="3"/>
  <c r="G29" i="3"/>
  <c r="L29" i="3"/>
  <c r="J29" i="3"/>
  <c r="D30" i="3"/>
  <c r="O30" i="3"/>
  <c r="L30" i="3"/>
  <c r="M30" i="3"/>
  <c r="G30" i="3"/>
  <c r="J30" i="3"/>
  <c r="I30" i="3"/>
  <c r="AI48" i="5"/>
  <c r="AI44" i="5"/>
  <c r="AI19" i="5"/>
  <c r="AI40" i="5"/>
  <c r="O44" i="5"/>
  <c r="W40" i="5"/>
  <c r="AH48" i="5"/>
  <c r="M40" i="5"/>
  <c r="D44" i="5"/>
  <c r="P44" i="5"/>
  <c r="E44" i="5"/>
  <c r="AD48" i="5"/>
  <c r="AB44" i="5"/>
  <c r="AE40" i="5"/>
  <c r="V40" i="5"/>
  <c r="K40" i="5"/>
  <c r="P48" i="5"/>
  <c r="W44" i="5"/>
  <c r="AF44" i="5"/>
  <c r="AC48" i="5"/>
  <c r="U40" i="5"/>
  <c r="U48" i="5"/>
  <c r="AF48" i="5"/>
  <c r="AC44" i="5"/>
  <c r="V48" i="5"/>
  <c r="X40" i="5"/>
  <c r="Z44" i="5"/>
  <c r="M48" i="5"/>
  <c r="D40" i="5"/>
  <c r="AH40" i="5"/>
  <c r="AG40" i="5"/>
  <c r="D48" i="5"/>
  <c r="G40" i="5"/>
  <c r="Z40" i="5"/>
  <c r="C44" i="5"/>
  <c r="F44" i="5"/>
  <c r="L48" i="5"/>
  <c r="U44" i="5"/>
  <c r="AB40" i="5"/>
  <c r="V44" i="5"/>
  <c r="C48" i="5"/>
  <c r="Y48" i="5"/>
  <c r="L40" i="5"/>
  <c r="AC40" i="5"/>
  <c r="AE48" i="5"/>
  <c r="C40" i="5"/>
  <c r="W48" i="5"/>
  <c r="E40" i="5"/>
  <c r="E48" i="5"/>
  <c r="N40" i="5"/>
  <c r="AF40" i="5"/>
  <c r="H40" i="5"/>
  <c r="O40" i="5"/>
  <c r="AA44" i="5"/>
  <c r="T48" i="5"/>
  <c r="Y44" i="5"/>
  <c r="T44" i="5"/>
  <c r="N48" i="5"/>
  <c r="AG48" i="5"/>
  <c r="R48" i="5"/>
  <c r="P40" i="5"/>
  <c r="AA40" i="5"/>
  <c r="I44" i="5"/>
  <c r="AG44" i="5"/>
  <c r="J48" i="5"/>
  <c r="I40" i="5"/>
  <c r="Q40" i="5"/>
  <c r="Y40" i="5"/>
  <c r="J44" i="5"/>
  <c r="AH44" i="5"/>
  <c r="H48" i="5"/>
  <c r="K48" i="5"/>
  <c r="T40" i="5"/>
  <c r="L44" i="5"/>
  <c r="S48" i="5"/>
  <c r="D19" i="5"/>
  <c r="P19" i="5"/>
  <c r="AB19" i="5"/>
  <c r="AF19" i="5"/>
  <c r="AH19" i="5"/>
  <c r="E19" i="5"/>
  <c r="Q19" i="5"/>
  <c r="C19" i="5"/>
  <c r="N19" i="5"/>
  <c r="O19" i="5"/>
  <c r="F19" i="5"/>
  <c r="L19" i="5"/>
  <c r="R19" i="5"/>
  <c r="X19" i="5"/>
  <c r="AD19" i="5"/>
  <c r="Z19" i="5"/>
  <c r="V19" i="5"/>
  <c r="AA19" i="5"/>
  <c r="T19" i="5"/>
  <c r="J19" i="5"/>
  <c r="H19" i="5"/>
  <c r="I19" i="5"/>
  <c r="AC19" i="5"/>
  <c r="M44" i="5"/>
  <c r="K19" i="5"/>
  <c r="W19" i="5"/>
  <c r="G19" i="5"/>
  <c r="M19" i="5"/>
  <c r="S19" i="5"/>
  <c r="Y19" i="5"/>
  <c r="AE19" i="5"/>
  <c r="N44" i="5"/>
  <c r="X48" i="5"/>
  <c r="U19" i="5"/>
  <c r="AG19" i="5"/>
  <c r="Q48" i="5"/>
  <c r="R40" i="5"/>
  <c r="J40" i="5"/>
  <c r="S40" i="5"/>
  <c r="AD44" i="5"/>
  <c r="F48" i="5"/>
  <c r="O48" i="5"/>
  <c r="G44" i="5"/>
  <c r="X44" i="5"/>
  <c r="AE44" i="5"/>
  <c r="G48" i="5"/>
  <c r="H44" i="5"/>
  <c r="S44" i="5"/>
  <c r="I48" i="5"/>
  <c r="AD40" i="5"/>
  <c r="Q44" i="5"/>
  <c r="AB48" i="5"/>
  <c r="R44" i="5"/>
  <c r="AA48" i="5"/>
  <c r="K44" i="5"/>
  <c r="F40" i="5"/>
  <c r="Z48" i="5"/>
  <c r="M33" i="3" l="1"/>
  <c r="G33" i="3"/>
  <c r="D33" i="3"/>
  <c r="J33" i="3"/>
  <c r="F396" i="4"/>
  <c r="O33" i="3"/>
  <c r="L33" i="3"/>
  <c r="I33" i="3"/>
  <c r="G54" i="5"/>
  <c r="AI9" i="5"/>
  <c r="AI85" i="5" s="1"/>
  <c r="F393" i="4"/>
  <c r="F184" i="4"/>
  <c r="F395" i="4"/>
  <c r="F113" i="4"/>
  <c r="F114" i="4"/>
  <c r="F394" i="4"/>
  <c r="F183" i="4"/>
  <c r="F182" i="4"/>
  <c r="F461" i="4"/>
  <c r="F460" i="4"/>
  <c r="G254" i="4"/>
  <c r="O254" i="4"/>
  <c r="J254" i="4"/>
  <c r="L254" i="4"/>
  <c r="I254" i="4"/>
  <c r="D254" i="4"/>
  <c r="M254" i="4"/>
  <c r="F107" i="4"/>
  <c r="F323" i="4"/>
  <c r="F326" i="4"/>
  <c r="F321" i="4"/>
  <c r="G253" i="4"/>
  <c r="O253" i="4"/>
  <c r="J253" i="4"/>
  <c r="L253" i="4"/>
  <c r="I253" i="4"/>
  <c r="D253" i="4"/>
  <c r="M253" i="4"/>
  <c r="L108" i="4"/>
  <c r="G108" i="4"/>
  <c r="I108" i="4"/>
  <c r="M108" i="4"/>
  <c r="D108" i="4"/>
  <c r="F108" i="4" s="1"/>
  <c r="O108" i="4"/>
  <c r="J108" i="4"/>
  <c r="F324" i="4"/>
  <c r="F111" i="4"/>
  <c r="F181" i="4"/>
  <c r="F109" i="4"/>
  <c r="F325" i="4"/>
  <c r="F322" i="4"/>
  <c r="O252" i="4"/>
  <c r="J252" i="4"/>
  <c r="I252" i="4"/>
  <c r="L252" i="4"/>
  <c r="G252" i="4"/>
  <c r="D252" i="4"/>
  <c r="M252" i="4"/>
  <c r="F112" i="4"/>
  <c r="F34" i="4"/>
  <c r="F38" i="4"/>
  <c r="F40" i="4"/>
  <c r="F37" i="4"/>
  <c r="F35" i="4"/>
  <c r="F39" i="4"/>
  <c r="F36" i="4"/>
  <c r="J41" i="4"/>
  <c r="L41" i="4"/>
  <c r="G41" i="4"/>
  <c r="M41" i="4"/>
  <c r="D41" i="4"/>
  <c r="F41" i="4" s="1"/>
  <c r="I41" i="4"/>
  <c r="O41" i="4"/>
  <c r="L54" i="5"/>
  <c r="I54" i="5"/>
  <c r="T54" i="5"/>
  <c r="D123" i="3" l="1"/>
  <c r="F117" i="3"/>
  <c r="F120" i="3"/>
  <c r="F119" i="3"/>
  <c r="G123" i="3"/>
  <c r="AK13" i="5"/>
  <c r="AK37" i="5"/>
  <c r="F115" i="3"/>
  <c r="J123" i="3"/>
  <c r="AK14" i="5"/>
  <c r="M123" i="3"/>
  <c r="AK15" i="5"/>
  <c r="AK16" i="5"/>
  <c r="F121" i="3"/>
  <c r="AK17" i="5"/>
  <c r="AK18" i="5"/>
  <c r="AK12" i="5"/>
  <c r="AK23" i="5"/>
  <c r="F116" i="3"/>
  <c r="AK24" i="5"/>
  <c r="AK22" i="5"/>
  <c r="G122" i="3"/>
  <c r="AK25" i="5"/>
  <c r="F462" i="4"/>
  <c r="AK19" i="5"/>
  <c r="F185" i="4"/>
  <c r="F42" i="4"/>
  <c r="F397" i="4"/>
  <c r="O43" i="3"/>
  <c r="L43" i="3"/>
  <c r="I43" i="3"/>
  <c r="F115" i="4"/>
  <c r="F327" i="4"/>
  <c r="F28" i="3"/>
  <c r="F30" i="3"/>
  <c r="F29" i="3"/>
  <c r="F31" i="3"/>
  <c r="F32" i="3"/>
  <c r="AD54" i="5"/>
  <c r="AA54" i="5"/>
  <c r="H54" i="5"/>
  <c r="J54" i="5"/>
  <c r="O54" i="5"/>
  <c r="R54" i="5"/>
  <c r="E54" i="5"/>
  <c r="AE54" i="5"/>
  <c r="C54" i="5"/>
  <c r="AH54" i="5"/>
  <c r="AI54" i="5"/>
  <c r="M256" i="4"/>
  <c r="G256" i="4"/>
  <c r="O256" i="4"/>
  <c r="J256" i="4"/>
  <c r="I256" i="4"/>
  <c r="D256" i="4"/>
  <c r="L256" i="4"/>
  <c r="K54" i="5"/>
  <c r="N54" i="5"/>
  <c r="V54" i="5"/>
  <c r="Y54" i="5"/>
  <c r="F54" i="5"/>
  <c r="AG54" i="5"/>
  <c r="Q54" i="5"/>
  <c r="X54" i="5"/>
  <c r="D54" i="5"/>
  <c r="M54" i="5"/>
  <c r="AF54" i="5"/>
  <c r="S54" i="5"/>
  <c r="Z54" i="5"/>
  <c r="AB54" i="5"/>
  <c r="W54" i="5"/>
  <c r="U54" i="5"/>
  <c r="AC54" i="5"/>
  <c r="P54" i="5"/>
  <c r="D122" i="3" l="1"/>
  <c r="F33" i="3"/>
  <c r="I257" i="4"/>
  <c r="D257" i="4"/>
  <c r="M257" i="4"/>
  <c r="L257" i="4"/>
  <c r="G257" i="4"/>
  <c r="O257" i="4"/>
  <c r="J257" i="4"/>
  <c r="I122" i="3" l="1"/>
  <c r="O122" i="3"/>
  <c r="F122" i="3"/>
  <c r="F123" i="3" s="1"/>
  <c r="L122" i="3"/>
  <c r="F251" i="4"/>
  <c r="F255" i="4"/>
  <c r="F253" i="4"/>
  <c r="F252" i="4"/>
  <c r="F254" i="4"/>
  <c r="F256" i="4"/>
  <c r="F257" i="4" l="1"/>
  <c r="G63" i="6"/>
  <c r="I63" i="6"/>
  <c r="F63" i="6"/>
  <c r="H63" i="6"/>
  <c r="D63" i="6"/>
  <c r="F62" i="6"/>
  <c r="H62" i="6"/>
  <c r="D62" i="6"/>
  <c r="G62" i="6"/>
  <c r="I62" i="6"/>
  <c r="G13" i="6"/>
  <c r="H13" i="6"/>
  <c r="D13" i="6"/>
  <c r="F13" i="6" l="1"/>
  <c r="I13" i="6"/>
  <c r="F17" i="6"/>
  <c r="H17" i="6"/>
  <c r="I17" i="6"/>
  <c r="D17" i="6"/>
  <c r="G17" i="6"/>
  <c r="G60" i="6" l="1"/>
  <c r="D60" i="6"/>
  <c r="F60" i="6"/>
  <c r="I60" i="6"/>
  <c r="H60" i="6" l="1"/>
  <c r="D5" i="7" l="1"/>
  <c r="D7" i="7" l="1"/>
  <c r="E5" i="7" l="1"/>
  <c r="E7" i="7" l="1"/>
  <c r="F5" i="7" l="1"/>
  <c r="F7" i="7" l="1"/>
  <c r="G5" i="7" l="1"/>
  <c r="G7" i="7" l="1"/>
  <c r="H5" i="7" l="1"/>
  <c r="H7" i="7" l="1"/>
  <c r="I5" i="7" l="1"/>
  <c r="I7" i="7" l="1"/>
  <c r="J5" i="7" l="1"/>
  <c r="J7" i="7" l="1"/>
  <c r="K5" i="7" l="1"/>
  <c r="K7" i="7" l="1"/>
  <c r="L5" i="7" l="1"/>
  <c r="L7" i="7" l="1"/>
  <c r="M5" i="7" l="1"/>
  <c r="M7" i="7" l="1"/>
  <c r="N5" i="7" l="1"/>
  <c r="N7" i="7" l="1"/>
  <c r="O5" i="7" l="1"/>
  <c r="O7" i="7" l="1"/>
  <c r="P5" i="7" l="1"/>
  <c r="P7" i="7" l="1"/>
  <c r="Q5" i="7" l="1"/>
  <c r="Q7" i="7" l="1"/>
  <c r="R5" i="7" l="1"/>
  <c r="R7" i="7" l="1"/>
  <c r="S5" i="7" l="1"/>
  <c r="S7" i="7" l="1"/>
  <c r="T5" i="7" l="1"/>
  <c r="G61" i="6"/>
  <c r="I61" i="6"/>
  <c r="F61" i="6"/>
  <c r="H61" i="6"/>
  <c r="D61" i="6"/>
  <c r="T7" i="7" l="1"/>
  <c r="I117" i="6" l="1"/>
  <c r="I65" i="6"/>
  <c r="G64" i="6"/>
  <c r="F64" i="6"/>
  <c r="D15" i="6"/>
  <c r="I64" i="6"/>
  <c r="D64" i="6"/>
  <c r="U5" i="7"/>
  <c r="H64" i="6"/>
  <c r="H117" i="6"/>
  <c r="H65" i="6"/>
  <c r="I116" i="6"/>
  <c r="F116" i="6"/>
  <c r="D116" i="6"/>
  <c r="E110" i="6" s="1"/>
  <c r="H116" i="6"/>
  <c r="G116" i="6"/>
  <c r="E63" i="6" l="1"/>
  <c r="E62" i="6"/>
  <c r="E60" i="6"/>
  <c r="E61" i="6"/>
  <c r="I115" i="6"/>
  <c r="F115" i="6"/>
  <c r="G115" i="6"/>
  <c r="D115" i="6"/>
  <c r="E115" i="6" s="1"/>
  <c r="H115" i="6"/>
  <c r="I16" i="6"/>
  <c r="H16" i="6"/>
  <c r="F15" i="6"/>
  <c r="H15" i="6"/>
  <c r="G15" i="6"/>
  <c r="I15" i="6"/>
  <c r="U7" i="7"/>
  <c r="G18" i="6" s="1"/>
  <c r="E109" i="6"/>
  <c r="E111" i="6"/>
  <c r="E108" i="6"/>
  <c r="E113" i="6"/>
  <c r="E112" i="6"/>
  <c r="E114" i="6"/>
  <c r="E64" i="6" l="1"/>
  <c r="E116" i="6"/>
  <c r="I18" i="6"/>
  <c r="F18" i="6"/>
  <c r="H18" i="6"/>
  <c r="D18" i="6"/>
  <c r="E12" i="6" l="1"/>
  <c r="E13" i="6"/>
  <c r="E17" i="6"/>
  <c r="E15" i="6"/>
  <c r="E18" i="6" l="1"/>
</calcChain>
</file>

<file path=xl/sharedStrings.xml><?xml version="1.0" encoding="utf-8"?>
<sst xmlns="http://schemas.openxmlformats.org/spreadsheetml/2006/main" count="508" uniqueCount="142">
  <si>
    <t xml:space="preserve"> Losunartölur byggðar á hnatthlýnunarmætti úr fimmtu matsskýrslu (AR5) milliríkjanefndar um loftslagsbreyingar (IPCC).</t>
  </si>
  <si>
    <t>Data based on:</t>
  </si>
  <si>
    <t>Updated by:</t>
  </si>
  <si>
    <t>Created by:</t>
  </si>
  <si>
    <t>Upplýsingar um skjalið</t>
  </si>
  <si>
    <t>Chanee Jónsdóttir Thianthong, Umhverfisstofnun</t>
  </si>
  <si>
    <t>Breyting frá 1990</t>
  </si>
  <si>
    <t>Breyting frá 2005</t>
  </si>
  <si>
    <t>Breyting frá 2021</t>
  </si>
  <si>
    <t>Úrgangur</t>
  </si>
  <si>
    <t>Landnotkun og skógrækt (LULUCF)</t>
  </si>
  <si>
    <t>Landbúnaður</t>
  </si>
  <si>
    <t>Iðnaður og efnanotkun</t>
  </si>
  <si>
    <t>Orka</t>
  </si>
  <si>
    <t>%</t>
  </si>
  <si>
    <r>
      <t>Þús. tonn CO</t>
    </r>
    <r>
      <rPr>
        <vertAlign val="subscript"/>
        <sz val="8"/>
        <rFont val="Avenir Next LT Pro"/>
        <family val="2"/>
        <scheme val="minor"/>
      </rPr>
      <t>2</t>
    </r>
    <r>
      <rPr>
        <sz val="8"/>
        <rFont val="Avenir Next LT Pro"/>
        <family val="2"/>
        <scheme val="minor"/>
      </rPr>
      <t>-íg.</t>
    </r>
  </si>
  <si>
    <t>Fiskiskip</t>
  </si>
  <si>
    <t>Vegasamgöngur</t>
  </si>
  <si>
    <t>Innanlandsflug</t>
  </si>
  <si>
    <t>Strandsiglingar</t>
  </si>
  <si>
    <t>Vélar og tæki</t>
  </si>
  <si>
    <t>Eldsneytisbruni vegna iðnaðar</t>
  </si>
  <si>
    <t>Jarðvarmavirkjanir</t>
  </si>
  <si>
    <t>Annað</t>
  </si>
  <si>
    <t>Samtals</t>
  </si>
  <si>
    <t>Losun 2022</t>
  </si>
  <si>
    <t>ORKA</t>
  </si>
  <si>
    <t>IÐNAÐUR OG EFNANOTKUN</t>
  </si>
  <si>
    <t>LANDNOTKUN OG SKÓGRÆKT (LULUCF)</t>
  </si>
  <si>
    <t>ÚRGANGUR</t>
  </si>
  <si>
    <t>Söguleg losun</t>
  </si>
  <si>
    <t>Samtals með LULUCF</t>
  </si>
  <si>
    <t>Samtals án LULUCF</t>
  </si>
  <si>
    <t>Álframleiðsla</t>
  </si>
  <si>
    <t>F-gös (m.a. kælimiðlar)</t>
  </si>
  <si>
    <t>Iðragerjun</t>
  </si>
  <si>
    <t>Meðhöndlun húsdýraáburðar</t>
  </si>
  <si>
    <t>Nytjajarðvegur</t>
  </si>
  <si>
    <t>Áburðarnotkun í landbúnaði</t>
  </si>
  <si>
    <t>Nautgripir</t>
  </si>
  <si>
    <t xml:space="preserve"> - þar af iðragerjun</t>
  </si>
  <si>
    <t xml:space="preserve"> - þar af metan vegna meðhöndlun húsdýraáburðar</t>
  </si>
  <si>
    <t xml:space="preserve"> - þar af glaðloft vegna meðhöndlun húsdýraáburðar</t>
  </si>
  <si>
    <t>Sauðfé</t>
  </si>
  <si>
    <t>Hestar</t>
  </si>
  <si>
    <t>Framræst ræktarland</t>
  </si>
  <si>
    <t>Önnur losun</t>
  </si>
  <si>
    <t>Urðun úrgangs</t>
  </si>
  <si>
    <t>Jarðgerð</t>
  </si>
  <si>
    <t>Brennsla og opinn bruni</t>
  </si>
  <si>
    <t>Meðhöndlun skólps</t>
  </si>
  <si>
    <t>Skóglendi</t>
  </si>
  <si>
    <t>Ræktunarland</t>
  </si>
  <si>
    <t>Mólendi</t>
  </si>
  <si>
    <t>Votlendi</t>
  </si>
  <si>
    <t>Byggð</t>
  </si>
  <si>
    <t>Viðarvörur</t>
  </si>
  <si>
    <t>Alþjóðaflug</t>
  </si>
  <si>
    <t>Alþjóðasiglingar</t>
  </si>
  <si>
    <t xml:space="preserve">ETS </t>
  </si>
  <si>
    <t>Iðnaður</t>
  </si>
  <si>
    <t>Kælibúnaður (F-gös)</t>
  </si>
  <si>
    <r>
      <t>CO</t>
    </r>
    <r>
      <rPr>
        <vertAlign val="subscript"/>
        <sz val="10"/>
        <rFont val="Avenir Next LT Pro"/>
        <family val="2"/>
        <scheme val="minor"/>
      </rPr>
      <t>2</t>
    </r>
    <r>
      <rPr>
        <sz val="10"/>
        <rFont val="Avenir Next LT Pro"/>
        <family val="2"/>
        <scheme val="minor"/>
      </rPr>
      <t xml:space="preserve"> íg.</t>
    </r>
  </si>
  <si>
    <t>SÖGULEG LOSUN</t>
  </si>
  <si>
    <r>
      <t>CO</t>
    </r>
    <r>
      <rPr>
        <vertAlign val="subscript"/>
        <sz val="9"/>
        <color theme="0" tint="-0.499984740745262"/>
        <rFont val="Avenir Next LT Pro"/>
        <family val="2"/>
        <scheme val="minor"/>
      </rPr>
      <t>2</t>
    </r>
    <r>
      <rPr>
        <sz val="9"/>
        <color theme="0" tint="-0.499984740745262"/>
        <rFont val="Avenir Next LT Pro"/>
        <family val="2"/>
        <scheme val="minor"/>
      </rPr>
      <t xml:space="preserve"> íg.</t>
    </r>
  </si>
  <si>
    <t>Losun árið 2022 í samanburði við losun fyrri ára</t>
  </si>
  <si>
    <t>-</t>
  </si>
  <si>
    <t>Bein ábyrgð Íslands</t>
  </si>
  <si>
    <t>** Losun frá innanlandsflugi er að hluta innan ETS</t>
  </si>
  <si>
    <t>Orka*</t>
  </si>
  <si>
    <t>Iðnaður**</t>
  </si>
  <si>
    <r>
      <t xml:space="preserve">Samtals
</t>
    </r>
    <r>
      <rPr>
        <sz val="8"/>
        <color theme="1"/>
        <rFont val="Avenir Next LT Pro"/>
        <family val="2"/>
      </rPr>
      <t>- Miðað við losunarbókhald</t>
    </r>
  </si>
  <si>
    <r>
      <t xml:space="preserve">Samtals
</t>
    </r>
    <r>
      <rPr>
        <sz val="8"/>
        <color theme="1"/>
        <rFont val="Avenir Next LT Pro"/>
        <family val="2"/>
      </rPr>
      <t>- Miðað við JCD 29/2022***</t>
    </r>
  </si>
  <si>
    <t>−</t>
  </si>
  <si>
    <r>
      <t xml:space="preserve">Samtals*
</t>
    </r>
    <r>
      <rPr>
        <sz val="8"/>
        <color theme="1"/>
        <rFont val="Avenir Next LT Pro"/>
        <family val="2"/>
      </rPr>
      <t>- Miðað við JCD 29/2022</t>
    </r>
  </si>
  <si>
    <t>JCD 29/2022</t>
  </si>
  <si>
    <r>
      <t>* Undanskilin losun vegna eldsneytisbruna hjá fyrirtækjum sem eru hluti af viðskiptakerfi ESB og losun á CO</t>
    </r>
    <r>
      <rPr>
        <vertAlign val="subscript"/>
        <sz val="8"/>
        <color theme="1"/>
        <rFont val="Avenir Next LT Pro"/>
        <family val="2"/>
        <scheme val="minor"/>
      </rPr>
      <t>2</t>
    </r>
    <r>
      <rPr>
        <sz val="8"/>
        <color theme="1"/>
        <rFont val="Avenir Next LT Pro"/>
        <family val="2"/>
        <scheme val="minor"/>
      </rPr>
      <t xml:space="preserve"> frá innanlandsflugi</t>
    </r>
  </si>
  <si>
    <r>
      <t>** Undanskilin CO</t>
    </r>
    <r>
      <rPr>
        <vertAlign val="subscript"/>
        <sz val="8"/>
        <color theme="1"/>
        <rFont val="Avenir Next LT Pro"/>
        <family val="2"/>
        <scheme val="minor"/>
      </rPr>
      <t>2</t>
    </r>
    <r>
      <rPr>
        <sz val="8"/>
        <color theme="1"/>
        <rFont val="Avenir Next LT Pro"/>
        <family val="2"/>
        <scheme val="minor"/>
      </rPr>
      <t xml:space="preserve"> og PFC losun hjá fyrirtækjum sem eru hluti af viðskiptakerfi ESB</t>
    </r>
  </si>
  <si>
    <r>
      <t>*** Í ákvörðun sameiginlegu EES-nefndar nr. 29/2022 (JCD) var losun undir beina ábyrgð Íslands árið 2005 metin 3.109.329 kg CO</t>
    </r>
    <r>
      <rPr>
        <vertAlign val="subscript"/>
        <sz val="8"/>
        <color theme="1"/>
        <rFont val="Avenir Next LT Pro"/>
        <family val="2"/>
        <scheme val="minor"/>
      </rPr>
      <t>2</t>
    </r>
    <r>
      <rPr>
        <sz val="8"/>
        <color theme="1"/>
        <rFont val="Avenir Next LT Pro"/>
        <family val="2"/>
        <scheme val="minor"/>
      </rPr>
      <t>-íg.</t>
    </r>
  </si>
  <si>
    <r>
      <t>* Í ákvörðun sameiginlegu EES-nefndar nr. 29/2022 var losun undir beina ábyrgð Íslands árið 2005 metin 3.109.329 kg CO</t>
    </r>
    <r>
      <rPr>
        <vertAlign val="subscript"/>
        <sz val="8"/>
        <color theme="1"/>
        <rFont val="Avenir Next LT Pro"/>
        <family val="2"/>
        <scheme val="minor"/>
      </rPr>
      <t>2</t>
    </r>
    <r>
      <rPr>
        <sz val="8"/>
        <color theme="1"/>
        <rFont val="Avenir Next LT Pro"/>
        <family val="2"/>
        <scheme val="minor"/>
      </rPr>
      <t>-íg.</t>
    </r>
  </si>
  <si>
    <t>2022 vs 2021</t>
  </si>
  <si>
    <t>2022 vs 2005</t>
  </si>
  <si>
    <t xml:space="preserve">     Skv. losunarbókaldi</t>
  </si>
  <si>
    <t xml:space="preserve">     Skv. JCD 29/2022***</t>
  </si>
  <si>
    <t>* Viðskiptakerfi ESB með losunarheimildir (ETS), kom á fót 2005</t>
  </si>
  <si>
    <t>ETS - staðbundinn iðnaður*</t>
  </si>
  <si>
    <r>
      <t>kt CO</t>
    </r>
    <r>
      <rPr>
        <vertAlign val="subscript"/>
        <sz val="10"/>
        <rFont val="Avenir Next LT Pro"/>
        <family val="2"/>
        <scheme val="minor"/>
      </rPr>
      <t>2-</t>
    </r>
    <r>
      <rPr>
        <sz val="10"/>
        <rFont val="Avenir Next LT Pro"/>
        <family val="2"/>
        <scheme val="minor"/>
      </rPr>
      <t>íg.</t>
    </r>
  </si>
  <si>
    <t>Losun frá innanlandsflugi er að hluta innan ETS</t>
  </si>
  <si>
    <t>Eldsneytisbruni, staðbundinn iðnaður</t>
  </si>
  <si>
    <t>Kísil- og kísilmálmframleiðsla</t>
  </si>
  <si>
    <t>Sjálfstætt markmið Íslands um 55% samdrátt árið 2030 miðað við losun árið 2005</t>
  </si>
  <si>
    <t>Samtals, með LULUCF</t>
  </si>
  <si>
    <t>Samtals, án LULUCF</t>
  </si>
  <si>
    <t>Í ákvörðun sameiginlegu EES-nefndar nr. 29/2022 (JCD) var losun undir beina ábyrgð Íslands árið 2005 metin 3.109.329 kg CO2-íg.</t>
  </si>
  <si>
    <t>-55% sjálfstætt markmið</t>
  </si>
  <si>
    <t>Árlegar úthlutaðar losunarheimildir Íslands samkvæmt EES samningnum, miðað er við um 41% samdrátt árið 2030 frá árinu 2005 (JCD)</t>
  </si>
  <si>
    <t>QC-ed by:</t>
  </si>
  <si>
    <r>
      <t>CO</t>
    </r>
    <r>
      <rPr>
        <vertAlign val="subscript"/>
        <sz val="11"/>
        <rFont val="Avenir Next LT Pro"/>
        <family val="2"/>
        <scheme val="minor"/>
      </rPr>
      <t>2</t>
    </r>
    <r>
      <rPr>
        <sz val="11"/>
        <rFont val="Avenir Next LT Pro"/>
        <family val="2"/>
        <scheme val="minor"/>
      </rPr>
      <t xml:space="preserve"> íg.</t>
    </r>
  </si>
  <si>
    <t>HEILDARLOSUN</t>
  </si>
  <si>
    <t>Innanlandsflug**</t>
  </si>
  <si>
    <r>
      <rPr>
        <b/>
        <sz val="16"/>
        <color theme="1"/>
        <rFont val="Avenir Next LT Pro"/>
        <family val="2"/>
      </rPr>
      <t xml:space="preserve">Síðast uppfært: 31/07/2023
</t>
    </r>
    <r>
      <rPr>
        <sz val="11"/>
        <color theme="1"/>
        <rFont val="Avenir Next LT Pro"/>
        <family val="2"/>
      </rPr>
      <t xml:space="preserve">
Losunartölurnar í skjalinu miða við ofangreinda dagsetningu. Losunarbókhald Íslands er í stöðugri endurskoðun og því geta losunartölurnar tekið breytingum.</t>
    </r>
  </si>
  <si>
    <t>Losunarúthlutanir*</t>
  </si>
  <si>
    <t>* Árlegar úthlutaðar losunarheimildir Íslands samkvæmt EES samningnum, miðað er við um 41% samdrátt árið 2030 frá árinu 2005 (JCD)</t>
  </si>
  <si>
    <t xml:space="preserve">   - Fólksbílar</t>
  </si>
  <si>
    <t xml:space="preserve">   - Sendibifreiðar</t>
  </si>
  <si>
    <t xml:space="preserve">    - Hóp- og flutningabifreiðar</t>
  </si>
  <si>
    <t xml:space="preserve">   - Bifhjól</t>
  </si>
  <si>
    <r>
      <t>kt CO</t>
    </r>
    <r>
      <rPr>
        <vertAlign val="subscript"/>
        <sz val="9"/>
        <color theme="0" tint="-0.499984740745262"/>
        <rFont val="Avenir Next LT Pro"/>
        <family val="2"/>
        <scheme val="minor"/>
      </rPr>
      <t>2-</t>
    </r>
    <r>
      <rPr>
        <sz val="9"/>
        <color theme="0" tint="-0.499984740745262"/>
        <rFont val="Avenir Next LT Pro"/>
        <family val="2"/>
        <scheme val="minor"/>
      </rPr>
      <t>íg.</t>
    </r>
  </si>
  <si>
    <t>LOSUN GRÓÐURHÚSALOFTTEGUNDA Á ÍSLANDI ÁRIÐ 2022</t>
  </si>
  <si>
    <t>SÖGULEG LOSUN GRÓÐURHÚSALOFTTEGUNDA Á ÍSLANDI (1990-2022)</t>
  </si>
  <si>
    <t>LOSUN GRÓÐURHÚSALOFTTEGUNDA Á ÍSLANDI SKIPT EFTIR SKULDBINDINGUM</t>
  </si>
  <si>
    <t>LOSUN GRÓÐURHÚSALOFTTEGUNDA Á BEINNI ÁBYRGÐ ÍSLANDS</t>
  </si>
  <si>
    <t>LOSUN GRÓÐURHÚSALOFTTEGUNDA EFTIR SKULDBINGUM</t>
  </si>
  <si>
    <r>
      <t>Kölkun og CO</t>
    </r>
    <r>
      <rPr>
        <vertAlign val="subscript"/>
        <sz val="10"/>
        <rFont val="Avenir Next LT Pro"/>
        <family val="2"/>
        <scheme val="minor"/>
      </rPr>
      <t>2</t>
    </r>
    <r>
      <rPr>
        <sz val="10"/>
        <rFont val="Avenir Next LT Pro"/>
        <family val="2"/>
        <scheme val="minor"/>
      </rPr>
      <t>-losun frá áburði</t>
    </r>
  </si>
  <si>
    <r>
      <t>Kölkun og CO</t>
    </r>
    <r>
      <rPr>
        <vertAlign val="subscript"/>
        <sz val="11"/>
        <color theme="1"/>
        <rFont val="Avenir Next LT Pro"/>
        <family val="2"/>
      </rPr>
      <t>2</t>
    </r>
    <r>
      <rPr>
        <sz val="11"/>
        <color theme="1"/>
        <rFont val="Avenir Next LT Pro"/>
        <family val="2"/>
      </rPr>
      <t>-losun frá áburði</t>
    </r>
  </si>
  <si>
    <r>
      <t xml:space="preserve">LANDBÚNAÐUR
</t>
    </r>
    <r>
      <rPr>
        <sz val="14"/>
        <rFont val="Avenir Next LT Pro"/>
        <family val="2"/>
      </rPr>
      <t>Önnur flokkaskipting</t>
    </r>
  </si>
  <si>
    <r>
      <t xml:space="preserve">Alþjóðasamgöngur
</t>
    </r>
    <r>
      <rPr>
        <sz val="14"/>
        <rFont val="Avenir Next LT Pro"/>
        <family val="2"/>
      </rPr>
      <t>Almennt ekki talið til heildarlosunar ríkja</t>
    </r>
  </si>
  <si>
    <r>
      <t xml:space="preserve">Alþjóðasamgöngur
</t>
    </r>
    <r>
      <rPr>
        <sz val="11"/>
        <rFont val="Avenir Next LT Pro"/>
        <family val="2"/>
        <scheme val="minor"/>
      </rPr>
      <t>Almennt ekki talið til heildarlosunar ríkja</t>
    </r>
  </si>
  <si>
    <t>Sá hluti orku sem fellur ekki undir beina ábyrgð stjórnvalda er losun vegna eldsneytisbruna hjá fyrirtækjum sem eru hluti af viðskiptakerfi ESB og CO2 losun frá innanlandsflugi</t>
  </si>
  <si>
    <t>Sá hluti iðnaðar sem fellur ekki undir beina ábyrgð stjórnvalda er CO2 og PFC losun fyrirtækja sem eru hluti af viðskiptakerfi ESB</t>
  </si>
  <si>
    <t>Losun árið 2022, með landnotkun og skógrækt (LULUCF), í samanburði við losun fyrri ára</t>
  </si>
  <si>
    <t>Annað:</t>
  </si>
  <si>
    <t xml:space="preserve">   - Steinefnaiðnaður</t>
  </si>
  <si>
    <t xml:space="preserve">   - Efnaiðnaður</t>
  </si>
  <si>
    <t xml:space="preserve">   - Smurefni og leysiefni</t>
  </si>
  <si>
    <t xml:space="preserve">   - Efnanotkun</t>
  </si>
  <si>
    <r>
      <t>CO</t>
    </r>
    <r>
      <rPr>
        <vertAlign val="subscript"/>
        <sz val="8"/>
        <rFont val="Avenir Next LT Pro"/>
        <family val="2"/>
        <scheme val="minor"/>
      </rPr>
      <t>2</t>
    </r>
    <r>
      <rPr>
        <sz val="8"/>
        <rFont val="Avenir Next LT Pro"/>
        <family val="2"/>
        <scheme val="minor"/>
      </rPr>
      <t xml:space="preserve"> íg.</t>
    </r>
  </si>
  <si>
    <t>LOSUN GRÓÐURHÚSALOFTTEGUNDA FRÁ STAÐBUNDUM IÐNAÐI UNDIR ETS KERFI</t>
  </si>
  <si>
    <t>c</t>
  </si>
  <si>
    <r>
      <t xml:space="preserve">LOSUN GRÓÐURHÚSALOFTTEGUNDA Á ÍSLANDI 2022
</t>
    </r>
    <r>
      <rPr>
        <sz val="24"/>
        <color theme="0"/>
        <rFont val="Avenir Next LT Pro"/>
        <family val="2"/>
      </rPr>
      <t>HELSTU UNDIRFLOKKAR</t>
    </r>
  </si>
  <si>
    <t>Losun árið 2022, án landnotkunar og skógræktar (LULUCF), í samanburði við losun fyrri ára</t>
  </si>
  <si>
    <t>Steinefnaiðnaður</t>
  </si>
  <si>
    <t>Efnaiðnaður</t>
  </si>
  <si>
    <t>Smurefni og leysiefni</t>
  </si>
  <si>
    <t>Efnanotkun</t>
  </si>
  <si>
    <t>Losun Íslands, án LULUCF, skipt eftir helstu undirflokkum</t>
  </si>
  <si>
    <t>Birgir U. Ásgeirsson, Umhverfisstofnun</t>
  </si>
  <si>
    <t>Skil Umhverfisstofnunar til ESB þann 10/7/2023</t>
  </si>
  <si>
    <t>LANDBÚNAÐUR</t>
  </si>
  <si>
    <r>
      <t xml:space="preserve">LOSUN GRÓÐURHÚSALOFTTEGUNDA Á BEINNI ÁBYRGÐ ÍSLANDS
</t>
    </r>
    <r>
      <rPr>
        <sz val="14"/>
        <rFont val="Avenir Next LT Pro"/>
        <family val="2"/>
        <scheme val="minor"/>
      </rPr>
      <t>Eftir helstu uppsprettum</t>
    </r>
  </si>
  <si>
    <r>
      <t xml:space="preserve">LANDBÚNAÐUR
</t>
    </r>
    <r>
      <rPr>
        <sz val="14"/>
        <rFont val="Avenir Next LT Pro"/>
        <family val="2"/>
        <scheme val="minor"/>
      </rPr>
      <t>Önnur flokkaskipting</t>
    </r>
  </si>
  <si>
    <r>
      <t xml:space="preserve">LOSUN GRÓÐURHÚSALOFTTEGUNDA Á BEINNI ÁBYRGÐ ÍSLANDS
</t>
    </r>
    <r>
      <rPr>
        <sz val="16"/>
        <rFont val="Avenir Next LT Pro"/>
        <family val="2"/>
      </rPr>
      <t>Eftir helstu uppsprettum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</si>
</sst>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0.000%"/>
    <numFmt numFmtId="167" formatCode="0.000"/>
    <numFmt numFmtId="168" formatCode="0.0000"/>
    <numFmt numFmtId="169" formatCode="0.0000%"/>
  </numFmts>
  <fonts count="66" x14ac:knownFonts="1">
    <font>
      <sz val="11"/>
      <color theme="1"/>
      <name val="Avenir Next LT Pro"/>
      <family val="2"/>
      <scheme val="minor"/>
    </font>
    <font>
      <sz val="11"/>
      <color theme="1"/>
      <name val="Avenir Next LT Pro"/>
      <family val="2"/>
      <scheme val="minor"/>
    </font>
    <font>
      <b/>
      <sz val="11"/>
      <color theme="1"/>
      <name val="Avenir Next LT Pro"/>
      <family val="2"/>
      <scheme val="minor"/>
    </font>
    <font>
      <sz val="12"/>
      <color theme="1"/>
      <name val="Avenir Next LT Pro"/>
      <family val="2"/>
      <scheme val="minor"/>
    </font>
    <font>
      <b/>
      <sz val="16"/>
      <color theme="1"/>
      <name val="Avenir Next LT Pro"/>
      <family val="2"/>
      <scheme val="minor"/>
    </font>
    <font>
      <sz val="11"/>
      <color theme="1"/>
      <name val="Avenir Next LT Pro"/>
      <family val="2"/>
    </font>
    <font>
      <b/>
      <sz val="24"/>
      <color theme="0"/>
      <name val="Avenir Next LT Pro"/>
      <family val="2"/>
    </font>
    <font>
      <sz val="11"/>
      <color rgb="FFFFFF00"/>
      <name val="Avenir Next LT Pro"/>
      <family val="2"/>
    </font>
    <font>
      <sz val="11"/>
      <color theme="0" tint="-0.14999847407452621"/>
      <name val="Avenir Next LT Pro"/>
      <family val="2"/>
    </font>
    <font>
      <sz val="11"/>
      <color theme="5"/>
      <name val="Avenir Next LT Pro"/>
      <family val="2"/>
    </font>
    <font>
      <b/>
      <sz val="12"/>
      <color theme="1"/>
      <name val="Avenir Next LT Pro"/>
      <family val="2"/>
    </font>
    <font>
      <b/>
      <sz val="12"/>
      <color rgb="FFFF6941"/>
      <name val="Avenir Next LT Pro"/>
      <family val="2"/>
    </font>
    <font>
      <b/>
      <sz val="12"/>
      <color rgb="FF41A86E"/>
      <name val="Avenir Next LT Pro"/>
      <family val="2"/>
    </font>
    <font>
      <b/>
      <sz val="12"/>
      <color rgb="FFEBE10F"/>
      <name val="Avenir Next LT Pro"/>
      <family val="2"/>
    </font>
    <font>
      <b/>
      <sz val="12"/>
      <color rgb="FF0073B4"/>
      <name val="Avenir Next LT Pro"/>
      <family val="2"/>
    </font>
    <font>
      <b/>
      <sz val="12"/>
      <color rgb="FFFFAF73"/>
      <name val="Avenir Next LT Pro"/>
      <family val="2"/>
    </font>
    <font>
      <b/>
      <sz val="12"/>
      <color rgb="FFF0F564"/>
      <name val="Avenir Next LT Pro"/>
      <family val="2"/>
    </font>
    <font>
      <b/>
      <sz val="12"/>
      <color rgb="FF8E96A0"/>
      <name val="Avenir Next LT Pro"/>
      <family val="2"/>
    </font>
    <font>
      <b/>
      <sz val="12"/>
      <color rgb="FF7FB9D9"/>
      <name val="Avenir Next LT Pro"/>
      <family val="2"/>
    </font>
    <font>
      <b/>
      <sz val="16"/>
      <color theme="1"/>
      <name val="Avenir Next LT Pro"/>
      <family val="2"/>
    </font>
    <font>
      <b/>
      <sz val="11"/>
      <color theme="1"/>
      <name val="Avenir Next LT Pro"/>
      <family val="2"/>
    </font>
    <font>
      <sz val="10"/>
      <color theme="1"/>
      <name val="Avenir Next LT Pro"/>
      <family val="2"/>
      <scheme val="minor"/>
    </font>
    <font>
      <sz val="8"/>
      <color theme="1"/>
      <name val="Avenir Next LT Pro"/>
      <family val="2"/>
      <scheme val="minor"/>
    </font>
    <font>
      <sz val="8"/>
      <color theme="1"/>
      <name val="Avenir Next LT Pro"/>
      <family val="2"/>
    </font>
    <font>
      <sz val="8"/>
      <name val="Avenir Next LT Pro"/>
      <family val="2"/>
      <scheme val="minor"/>
    </font>
    <font>
      <vertAlign val="subscript"/>
      <sz val="8"/>
      <name val="Avenir Next LT Pro"/>
      <family val="2"/>
      <scheme val="minor"/>
    </font>
    <font>
      <b/>
      <sz val="11"/>
      <name val="Avenir Next LT Pro"/>
      <family val="2"/>
      <scheme val="minor"/>
    </font>
    <font>
      <sz val="11"/>
      <name val="Avenir Next LT Pro"/>
      <family val="2"/>
      <scheme val="minor"/>
    </font>
    <font>
      <b/>
      <sz val="8"/>
      <color theme="1"/>
      <name val="Avenir Next LT Pro"/>
      <family val="2"/>
      <scheme val="minor"/>
    </font>
    <font>
      <sz val="18"/>
      <color theme="1"/>
      <name val="Avenir Next LT Pro"/>
      <family val="2"/>
    </font>
    <font>
      <b/>
      <sz val="24"/>
      <name val="Avenir Next LT Pro"/>
      <family val="2"/>
    </font>
    <font>
      <sz val="10"/>
      <name val="Avenir Next LT Pro"/>
      <family val="2"/>
      <scheme val="minor"/>
    </font>
    <font>
      <b/>
      <sz val="10"/>
      <color theme="1"/>
      <name val="Avenir Next LT Pro"/>
      <family val="2"/>
      <scheme val="minor"/>
    </font>
    <font>
      <b/>
      <sz val="10"/>
      <name val="Avenir Next LT Pro"/>
      <family val="2"/>
      <scheme val="minor"/>
    </font>
    <font>
      <sz val="10"/>
      <color theme="0" tint="-0.499984740745262"/>
      <name val="Avenir Next LT Pro"/>
      <family val="2"/>
      <scheme val="minor"/>
    </font>
    <font>
      <vertAlign val="subscript"/>
      <sz val="10"/>
      <name val="Avenir Next LT Pro"/>
      <family val="2"/>
      <scheme val="minor"/>
    </font>
    <font>
      <b/>
      <sz val="14"/>
      <color theme="0"/>
      <name val="Avenir Next LT Pro"/>
      <family val="2"/>
      <scheme val="minor"/>
    </font>
    <font>
      <sz val="14"/>
      <color theme="0"/>
      <name val="Avenir Next LT Pro"/>
      <family val="2"/>
      <scheme val="minor"/>
    </font>
    <font>
      <b/>
      <sz val="14"/>
      <name val="Avenir Next LT Pro"/>
      <family val="2"/>
      <scheme val="minor"/>
    </font>
    <font>
      <sz val="14"/>
      <name val="Avenir Next LT Pro"/>
      <family val="2"/>
      <scheme val="minor"/>
    </font>
    <font>
      <sz val="24"/>
      <name val="Avenir Next LT Pro"/>
      <family val="2"/>
      <scheme val="minor"/>
    </font>
    <font>
      <b/>
      <sz val="24"/>
      <name val="Avenir Next LT Pro"/>
      <family val="2"/>
      <scheme val="minor"/>
    </font>
    <font>
      <sz val="18"/>
      <color theme="1"/>
      <name val="Avenir Next LT Pro Demi"/>
      <family val="2"/>
      <scheme val="major"/>
    </font>
    <font>
      <sz val="11"/>
      <name val="Avenir Next LT Pro"/>
      <family val="2"/>
    </font>
    <font>
      <sz val="14"/>
      <name val="Avenir Next LT Pro"/>
      <family val="2"/>
    </font>
    <font>
      <sz val="11"/>
      <color rgb="FF000000"/>
      <name val="Avenir Next LT Pro"/>
      <family val="2"/>
    </font>
    <font>
      <sz val="9"/>
      <color theme="0" tint="-0.499984740745262"/>
      <name val="Avenir Next LT Pro"/>
      <family val="2"/>
      <scheme val="minor"/>
    </font>
    <font>
      <vertAlign val="subscript"/>
      <sz val="9"/>
      <color theme="0" tint="-0.499984740745262"/>
      <name val="Avenir Next LT Pro"/>
      <family val="2"/>
      <scheme val="minor"/>
    </font>
    <font>
      <b/>
      <sz val="11"/>
      <name val="Avenir Next LT Pro"/>
      <family val="2"/>
    </font>
    <font>
      <vertAlign val="subscript"/>
      <sz val="8"/>
      <color theme="1"/>
      <name val="Avenir Next LT Pro"/>
      <family val="2"/>
      <scheme val="minor"/>
    </font>
    <font>
      <sz val="11"/>
      <name val="Calibri"/>
      <family val="2"/>
    </font>
    <font>
      <sz val="16"/>
      <name val="Avenir Next LT Pro"/>
      <family val="2"/>
    </font>
    <font>
      <b/>
      <sz val="14"/>
      <color theme="1"/>
      <name val="Avenir Next LT Pro"/>
      <family val="2"/>
      <scheme val="minor"/>
    </font>
    <font>
      <b/>
      <sz val="14"/>
      <color theme="1"/>
      <name val="Avenir Next LT Pro"/>
      <family val="2"/>
    </font>
    <font>
      <b/>
      <sz val="14"/>
      <name val="Avenir Next LT Pro"/>
      <family val="2"/>
    </font>
    <font>
      <sz val="12"/>
      <color theme="0"/>
      <name val="Avenir Next LT Pro"/>
      <family val="2"/>
      <scheme val="minor"/>
    </font>
    <font>
      <b/>
      <sz val="12"/>
      <color theme="0"/>
      <name val="Avenir Next LT Pro"/>
      <family val="2"/>
      <scheme val="minor"/>
    </font>
    <font>
      <b/>
      <sz val="10"/>
      <color theme="3"/>
      <name val="Avenir Next LT Pro"/>
      <family val="2"/>
      <scheme val="minor"/>
    </font>
    <font>
      <sz val="8"/>
      <color theme="3"/>
      <name val="Avenir Next LT Pro"/>
      <family val="2"/>
      <scheme val="minor"/>
    </font>
    <font>
      <sz val="10"/>
      <color theme="3"/>
      <name val="Avenir Next LT Pro"/>
      <family val="2"/>
      <scheme val="minor"/>
    </font>
    <font>
      <b/>
      <sz val="11"/>
      <color theme="0"/>
      <name val="Avenir Next LT Pro"/>
      <family val="2"/>
      <scheme val="minor"/>
    </font>
    <font>
      <vertAlign val="subscript"/>
      <sz val="11"/>
      <name val="Avenir Next LT Pro"/>
      <family val="2"/>
      <scheme val="minor"/>
    </font>
    <font>
      <vertAlign val="subscript"/>
      <sz val="11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 Next LT Pro"/>
      <family val="2"/>
    </font>
    <font>
      <sz val="24"/>
      <color theme="0"/>
      <name val="Avenir Next LT Pro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E2D41"/>
        <bgColor indexed="64"/>
      </patternFill>
    </fill>
    <fill>
      <patternFill patternType="solid">
        <fgColor rgb="FFEBE10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3F566D"/>
        <bgColor indexed="64"/>
      </patternFill>
    </fill>
    <fill>
      <patternFill patternType="solid">
        <fgColor rgb="FF3789B7"/>
        <bgColor indexed="64"/>
      </patternFill>
    </fill>
    <fill>
      <patternFill patternType="solid">
        <fgColor rgb="FFA0D3B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3">
    <xf numFmtId="0" fontId="0" fillId="0" borderId="0" xfId="0"/>
    <xf numFmtId="0" fontId="0" fillId="2" borderId="0" xfId="0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1" fontId="5" fillId="2" borderId="0" xfId="0" applyNumberFormat="1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9" fontId="5" fillId="2" borderId="0" xfId="1" applyFont="1" applyFill="1" applyBorder="1" applyAlignment="1">
      <alignment horizontal="center" vertical="center"/>
    </xf>
    <xf numFmtId="0" fontId="27" fillId="2" borderId="0" xfId="0" applyFont="1" applyFill="1"/>
    <xf numFmtId="0" fontId="22" fillId="2" borderId="0" xfId="0" applyFont="1" applyFill="1" applyAlignment="1">
      <alignment horizontal="left"/>
    </xf>
    <xf numFmtId="1" fontId="29" fillId="2" borderId="0" xfId="0" applyNumberFormat="1" applyFont="1" applyFill="1" applyAlignment="1">
      <alignment vertical="top" wrapText="1"/>
    </xf>
    <xf numFmtId="0" fontId="20" fillId="2" borderId="0" xfId="0" applyFont="1" applyFill="1" applyAlignment="1">
      <alignment horizontal="left"/>
    </xf>
    <xf numFmtId="9" fontId="20" fillId="2" borderId="0" xfId="1" applyFont="1" applyFill="1" applyBorder="1" applyAlignment="1">
      <alignment horizontal="center" vertical="center"/>
    </xf>
    <xf numFmtId="9" fontId="5" fillId="2" borderId="0" xfId="1" applyFont="1" applyFill="1" applyBorder="1"/>
    <xf numFmtId="9" fontId="5" fillId="2" borderId="0" xfId="0" applyNumberFormat="1" applyFont="1" applyFill="1"/>
    <xf numFmtId="1" fontId="5" fillId="2" borderId="0" xfId="0" applyNumberFormat="1" applyFont="1" applyFill="1"/>
    <xf numFmtId="0" fontId="2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30" fillId="11" borderId="0" xfId="0" applyFont="1" applyFill="1" applyAlignment="1">
      <alignment vertical="center"/>
    </xf>
    <xf numFmtId="0" fontId="30" fillId="11" borderId="0" xfId="0" applyFont="1" applyFill="1" applyAlignment="1">
      <alignment horizontal="center" vertical="center"/>
    </xf>
    <xf numFmtId="0" fontId="6" fillId="15" borderId="0" xfId="0" applyFont="1" applyFill="1" applyAlignment="1">
      <alignment vertical="center"/>
    </xf>
    <xf numFmtId="0" fontId="6" fillId="15" borderId="0" xfId="0" applyFont="1" applyFill="1" applyAlignment="1">
      <alignment horizontal="center" vertical="center"/>
    </xf>
    <xf numFmtId="0" fontId="6" fillId="14" borderId="0" xfId="0" applyFont="1" applyFill="1" applyAlignment="1">
      <alignment vertical="center"/>
    </xf>
    <xf numFmtId="0" fontId="6" fillId="14" borderId="0" xfId="0" applyFont="1" applyFill="1" applyAlignment="1">
      <alignment horizontal="center" vertical="center"/>
    </xf>
    <xf numFmtId="0" fontId="30" fillId="13" borderId="0" xfId="0" applyFont="1" applyFill="1" applyAlignment="1">
      <alignment vertical="center"/>
    </xf>
    <xf numFmtId="0" fontId="30" fillId="13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0" fontId="6" fillId="12" borderId="0" xfId="0" applyFont="1" applyFill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/>
    <xf numFmtId="1" fontId="34" fillId="0" borderId="0" xfId="0" applyNumberFormat="1" applyFont="1"/>
    <xf numFmtId="0" fontId="2" fillId="0" borderId="0" xfId="0" applyFont="1"/>
    <xf numFmtId="0" fontId="32" fillId="0" borderId="0" xfId="0" applyFont="1"/>
    <xf numFmtId="0" fontId="28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3" fillId="0" borderId="0" xfId="0" applyFont="1"/>
    <xf numFmtId="164" fontId="21" fillId="0" borderId="0" xfId="1" applyNumberFormat="1" applyFont="1" applyBorder="1"/>
    <xf numFmtId="2" fontId="22" fillId="0" borderId="0" xfId="0" applyNumberFormat="1" applyFont="1" applyAlignment="1">
      <alignment horizontal="center" vertical="center"/>
    </xf>
    <xf numFmtId="0" fontId="31" fillId="2" borderId="0" xfId="0" applyFont="1" applyFill="1"/>
    <xf numFmtId="1" fontId="31" fillId="0" borderId="0" xfId="0" applyNumberFormat="1" applyFont="1"/>
    <xf numFmtId="1" fontId="31" fillId="0" borderId="0" xfId="0" applyNumberFormat="1" applyFont="1" applyAlignment="1">
      <alignment horizontal="center"/>
    </xf>
    <xf numFmtId="1" fontId="33" fillId="0" borderId="0" xfId="0" applyNumberFormat="1" applyFont="1"/>
    <xf numFmtId="0" fontId="27" fillId="0" borderId="0" xfId="0" applyFont="1"/>
    <xf numFmtId="0" fontId="26" fillId="0" borderId="0" xfId="0" applyFont="1"/>
    <xf numFmtId="0" fontId="39" fillId="11" borderId="0" xfId="0" applyFont="1" applyFill="1" applyAlignment="1">
      <alignment horizontal="center" vertical="center"/>
    </xf>
    <xf numFmtId="164" fontId="39" fillId="11" borderId="0" xfId="1" applyNumberFormat="1" applyFont="1" applyFill="1" applyBorder="1" applyAlignment="1">
      <alignment vertical="center"/>
    </xf>
    <xf numFmtId="0" fontId="39" fillId="11" borderId="0" xfId="0" applyFont="1" applyFill="1" applyAlignment="1">
      <alignment vertical="center"/>
    </xf>
    <xf numFmtId="0" fontId="37" fillId="17" borderId="0" xfId="0" applyFont="1" applyFill="1" applyAlignment="1">
      <alignment horizontal="center" vertical="center"/>
    </xf>
    <xf numFmtId="164" fontId="39" fillId="18" borderId="0" xfId="1" applyNumberFormat="1" applyFont="1" applyFill="1" applyBorder="1" applyAlignment="1">
      <alignment vertical="center"/>
    </xf>
    <xf numFmtId="0" fontId="39" fillId="18" borderId="0" xfId="0" applyFont="1" applyFill="1" applyAlignment="1">
      <alignment vertical="center"/>
    </xf>
    <xf numFmtId="0" fontId="37" fillId="14" borderId="0" xfId="0" applyFont="1" applyFill="1" applyAlignment="1">
      <alignment horizontal="center" vertical="center"/>
    </xf>
    <xf numFmtId="0" fontId="37" fillId="14" borderId="0" xfId="0" applyFont="1" applyFill="1" applyAlignment="1">
      <alignment vertical="center"/>
    </xf>
    <xf numFmtId="0" fontId="37" fillId="15" borderId="0" xfId="0" applyFont="1" applyFill="1" applyAlignment="1">
      <alignment horizontal="center" vertical="center"/>
    </xf>
    <xf numFmtId="164" fontId="37" fillId="15" borderId="0" xfId="1" applyNumberFormat="1" applyFont="1" applyFill="1" applyBorder="1" applyAlignment="1">
      <alignment vertical="center"/>
    </xf>
    <xf numFmtId="0" fontId="37" fillId="15" borderId="0" xfId="0" applyFont="1" applyFill="1" applyAlignment="1">
      <alignment vertical="center"/>
    </xf>
    <xf numFmtId="0" fontId="39" fillId="13" borderId="0" xfId="0" applyFont="1" applyFill="1" applyAlignment="1">
      <alignment horizontal="center" vertical="center"/>
    </xf>
    <xf numFmtId="164" fontId="39" fillId="13" borderId="0" xfId="1" applyNumberFormat="1" applyFont="1" applyFill="1" applyBorder="1" applyAlignment="1">
      <alignment vertical="center"/>
    </xf>
    <xf numFmtId="0" fontId="39" fillId="13" borderId="0" xfId="0" applyFont="1" applyFill="1" applyAlignment="1">
      <alignment vertical="center"/>
    </xf>
    <xf numFmtId="164" fontId="37" fillId="17" borderId="0" xfId="1" applyNumberFormat="1" applyFont="1" applyFill="1" applyBorder="1" applyAlignment="1">
      <alignment vertical="center"/>
    </xf>
    <xf numFmtId="0" fontId="37" fillId="17" borderId="0" xfId="0" applyFont="1" applyFill="1" applyAlignment="1">
      <alignment vertical="center"/>
    </xf>
    <xf numFmtId="164" fontId="31" fillId="2" borderId="0" xfId="1" applyNumberFormat="1" applyFont="1" applyFill="1" applyBorder="1"/>
    <xf numFmtId="164" fontId="31" fillId="0" borderId="0" xfId="1" applyNumberFormat="1" applyFont="1" applyFill="1" applyBorder="1"/>
    <xf numFmtId="164" fontId="33" fillId="0" borderId="0" xfId="1" applyNumberFormat="1" applyFont="1" applyFill="1" applyBorder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0" fillId="2" borderId="9" xfId="0" applyFill="1" applyBorder="1"/>
    <xf numFmtId="0" fontId="42" fillId="2" borderId="0" xfId="0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42" fillId="8" borderId="0" xfId="0" applyFont="1" applyFill="1" applyAlignment="1">
      <alignment vertical="center"/>
    </xf>
    <xf numFmtId="0" fontId="42" fillId="7" borderId="0" xfId="0" applyFont="1" applyFill="1" applyAlignment="1">
      <alignment vertical="center"/>
    </xf>
    <xf numFmtId="0" fontId="42" fillId="6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0" fontId="30" fillId="20" borderId="0" xfId="0" applyFont="1" applyFill="1" applyAlignment="1">
      <alignment vertical="center"/>
    </xf>
    <xf numFmtId="0" fontId="30" fillId="20" borderId="0" xfId="0" applyFont="1" applyFill="1" applyAlignment="1">
      <alignment horizontal="center" vertical="center"/>
    </xf>
    <xf numFmtId="0" fontId="46" fillId="0" borderId="0" xfId="0" applyFont="1"/>
    <xf numFmtId="1" fontId="46" fillId="0" borderId="0" xfId="0" applyNumberFormat="1" applyFont="1" applyAlignment="1">
      <alignment horizontal="center"/>
    </xf>
    <xf numFmtId="1" fontId="2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4" fillId="8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vertical="center"/>
    </xf>
    <xf numFmtId="164" fontId="5" fillId="2" borderId="0" xfId="1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9" fontId="5" fillId="2" borderId="10" xfId="1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 vertical="top"/>
    </xf>
    <xf numFmtId="0" fontId="5" fillId="2" borderId="10" xfId="0" applyFont="1" applyFill="1" applyBorder="1"/>
    <xf numFmtId="9" fontId="20" fillId="2" borderId="11" xfId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/>
    </xf>
    <xf numFmtId="9" fontId="20" fillId="2" borderId="12" xfId="1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1" fontId="45" fillId="19" borderId="10" xfId="0" applyNumberFormat="1" applyFont="1" applyFill="1" applyBorder="1" applyAlignment="1">
      <alignment vertical="center"/>
    </xf>
    <xf numFmtId="1" fontId="45" fillId="19" borderId="10" xfId="0" applyNumberFormat="1" applyFont="1" applyFill="1" applyBorder="1"/>
    <xf numFmtId="164" fontId="5" fillId="2" borderId="10" xfId="1" applyNumberFormat="1" applyFont="1" applyFill="1" applyBorder="1" applyAlignment="1">
      <alignment horizontal="center" vertical="center"/>
    </xf>
    <xf numFmtId="164" fontId="20" fillId="2" borderId="12" xfId="1" applyNumberFormat="1" applyFont="1" applyFill="1" applyBorder="1" applyAlignment="1">
      <alignment horizontal="center" vertical="center"/>
    </xf>
    <xf numFmtId="164" fontId="20" fillId="2" borderId="11" xfId="1" applyNumberFormat="1" applyFont="1" applyFill="1" applyBorder="1" applyAlignment="1">
      <alignment horizontal="center" vertical="center"/>
    </xf>
    <xf numFmtId="0" fontId="24" fillId="20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65" fontId="27" fillId="2" borderId="0" xfId="0" applyNumberFormat="1" applyFont="1" applyFill="1" applyAlignment="1">
      <alignment horizontal="center" vertical="center"/>
    </xf>
    <xf numFmtId="164" fontId="27" fillId="2" borderId="0" xfId="1" applyNumberFormat="1" applyFont="1" applyFill="1" applyAlignment="1">
      <alignment horizontal="center" vertical="center"/>
    </xf>
    <xf numFmtId="164" fontId="27" fillId="2" borderId="0" xfId="0" applyNumberFormat="1" applyFont="1" applyFill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64" fontId="27" fillId="2" borderId="0" xfId="1" applyNumberFormat="1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top"/>
    </xf>
    <xf numFmtId="0" fontId="5" fillId="2" borderId="12" xfId="0" applyFont="1" applyFill="1" applyBorder="1"/>
    <xf numFmtId="165" fontId="27" fillId="2" borderId="13" xfId="0" applyNumberFormat="1" applyFont="1" applyFill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top"/>
    </xf>
    <xf numFmtId="0" fontId="24" fillId="20" borderId="12" xfId="0" applyFont="1" applyFill="1" applyBorder="1" applyAlignment="1">
      <alignment horizontal="center" vertical="top"/>
    </xf>
    <xf numFmtId="0" fontId="4" fillId="2" borderId="0" xfId="0" applyFont="1" applyFill="1"/>
    <xf numFmtId="1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2" xfId="0" applyFont="1" applyFill="1" applyBorder="1" applyAlignment="1">
      <alignment horizontal="left" vertical="center" wrapText="1"/>
    </xf>
    <xf numFmtId="1" fontId="27" fillId="2" borderId="13" xfId="0" applyNumberFormat="1" applyFont="1" applyFill="1" applyBorder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9" fontId="27" fillId="2" borderId="10" xfId="1" applyFont="1" applyFill="1" applyBorder="1" applyAlignment="1">
      <alignment horizontal="center" vertical="center"/>
    </xf>
    <xf numFmtId="9" fontId="27" fillId="2" borderId="0" xfId="1" applyFont="1" applyFill="1" applyBorder="1" applyAlignment="1">
      <alignment horizontal="center" vertical="center"/>
    </xf>
    <xf numFmtId="1" fontId="27" fillId="2" borderId="0" xfId="1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9" fontId="27" fillId="2" borderId="11" xfId="1" applyFont="1" applyFill="1" applyBorder="1" applyAlignment="1">
      <alignment horizontal="center" vertical="center"/>
    </xf>
    <xf numFmtId="9" fontId="27" fillId="2" borderId="17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1" fontId="26" fillId="2" borderId="19" xfId="0" applyNumberFormat="1" applyFont="1" applyFill="1" applyBorder="1" applyAlignment="1">
      <alignment horizontal="center" vertical="center"/>
    </xf>
    <xf numFmtId="9" fontId="2" fillId="2" borderId="15" xfId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left" vertical="center" wrapText="1"/>
    </xf>
    <xf numFmtId="1" fontId="5" fillId="2" borderId="10" xfId="0" applyNumberFormat="1" applyFont="1" applyFill="1" applyBorder="1" applyAlignment="1">
      <alignment horizontal="left" vertical="center"/>
    </xf>
    <xf numFmtId="1" fontId="5" fillId="2" borderId="12" xfId="0" applyNumberFormat="1" applyFont="1" applyFill="1" applyBorder="1" applyAlignment="1">
      <alignment horizontal="left" vertical="center" wrapText="1"/>
    </xf>
    <xf numFmtId="9" fontId="2" fillId="2" borderId="10" xfId="1" applyFont="1" applyFill="1" applyBorder="1" applyAlignment="1">
      <alignment horizontal="center" vertical="center"/>
    </xf>
    <xf numFmtId="164" fontId="26" fillId="2" borderId="10" xfId="1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9" fontId="2" fillId="2" borderId="0" xfId="1" applyFont="1" applyFill="1" applyBorder="1" applyAlignment="1">
      <alignment horizontal="center" vertical="center"/>
    </xf>
    <xf numFmtId="0" fontId="36" fillId="12" borderId="0" xfId="0" applyFont="1" applyFill="1" applyAlignment="1">
      <alignment vertical="center"/>
    </xf>
    <xf numFmtId="0" fontId="37" fillId="12" borderId="0" xfId="0" applyFont="1" applyFill="1" applyAlignment="1">
      <alignment horizontal="center" vertical="center"/>
    </xf>
    <xf numFmtId="0" fontId="37" fillId="12" borderId="0" xfId="0" applyFont="1" applyFill="1" applyAlignment="1">
      <alignment vertical="center"/>
    </xf>
    <xf numFmtId="164" fontId="0" fillId="2" borderId="12" xfId="1" applyNumberFormat="1" applyFont="1" applyFill="1" applyBorder="1" applyAlignment="1">
      <alignment horizontal="center" vertical="center"/>
    </xf>
    <xf numFmtId="0" fontId="24" fillId="20" borderId="10" xfId="0" applyFont="1" applyFill="1" applyBorder="1" applyAlignment="1">
      <alignment horizontal="center" vertical="center"/>
    </xf>
    <xf numFmtId="0" fontId="24" fillId="20" borderId="13" xfId="0" applyFont="1" applyFill="1" applyBorder="1" applyAlignment="1">
      <alignment horizontal="center" vertical="center"/>
    </xf>
    <xf numFmtId="1" fontId="50" fillId="2" borderId="14" xfId="0" applyNumberFormat="1" applyFont="1" applyFill="1" applyBorder="1" applyAlignment="1">
      <alignment horizontal="center" vertical="center"/>
    </xf>
    <xf numFmtId="165" fontId="27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top"/>
    </xf>
    <xf numFmtId="49" fontId="23" fillId="2" borderId="10" xfId="0" applyNumberFormat="1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>
      <alignment horizontal="left" vertical="center" wrapText="1"/>
    </xf>
    <xf numFmtId="9" fontId="2" fillId="2" borderId="16" xfId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9" borderId="0" xfId="0" applyFont="1" applyFill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38" fillId="11" borderId="0" xfId="0" applyFont="1" applyFill="1" applyAlignment="1">
      <alignment vertical="center"/>
    </xf>
    <xf numFmtId="0" fontId="36" fillId="22" borderId="0" xfId="0" applyFont="1" applyFill="1" applyAlignment="1">
      <alignment vertical="center"/>
    </xf>
    <xf numFmtId="0" fontId="37" fillId="22" borderId="0" xfId="0" applyFont="1" applyFill="1" applyAlignment="1">
      <alignment horizontal="center" vertical="center"/>
    </xf>
    <xf numFmtId="0" fontId="37" fillId="22" borderId="0" xfId="0" applyFont="1" applyFill="1" applyAlignment="1">
      <alignment vertical="center"/>
    </xf>
    <xf numFmtId="1" fontId="33" fillId="0" borderId="0" xfId="0" applyNumberFormat="1" applyFont="1" applyAlignment="1">
      <alignment vertical="center" wrapText="1"/>
    </xf>
    <xf numFmtId="0" fontId="38" fillId="13" borderId="0" xfId="0" applyFont="1" applyFill="1" applyAlignment="1">
      <alignment horizontal="left" vertical="center" wrapText="1"/>
    </xf>
    <xf numFmtId="0" fontId="24" fillId="8" borderId="10" xfId="0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164" fontId="0" fillId="2" borderId="10" xfId="1" applyNumberFormat="1" applyFont="1" applyFill="1" applyBorder="1" applyAlignment="1">
      <alignment horizontal="center" vertical="center"/>
    </xf>
    <xf numFmtId="0" fontId="33" fillId="9" borderId="0" xfId="0" applyFont="1" applyFill="1" applyAlignment="1">
      <alignment horizontal="left" vertical="center"/>
    </xf>
    <xf numFmtId="1" fontId="31" fillId="9" borderId="0" xfId="0" applyNumberFormat="1" applyFont="1" applyFill="1" applyAlignment="1">
      <alignment horizontal="center" vertical="center"/>
    </xf>
    <xf numFmtId="0" fontId="31" fillId="9" borderId="0" xfId="0" applyFont="1" applyFill="1" applyAlignment="1">
      <alignment vertical="center"/>
    </xf>
    <xf numFmtId="0" fontId="27" fillId="9" borderId="0" xfId="0" applyFont="1" applyFill="1" applyAlignment="1">
      <alignment vertical="center"/>
    </xf>
    <xf numFmtId="0" fontId="33" fillId="9" borderId="0" xfId="0" applyFont="1" applyFill="1" applyAlignment="1">
      <alignment horizontal="left" vertical="center" wrapText="1"/>
    </xf>
    <xf numFmtId="1" fontId="33" fillId="9" borderId="0" xfId="0" applyNumberFormat="1" applyFont="1" applyFill="1" applyAlignment="1">
      <alignment vertical="center"/>
    </xf>
    <xf numFmtId="49" fontId="33" fillId="9" borderId="0" xfId="0" applyNumberFormat="1" applyFont="1" applyFill="1" applyAlignment="1">
      <alignment horizontal="left" vertical="center"/>
    </xf>
    <xf numFmtId="0" fontId="31" fillId="9" borderId="0" xfId="0" applyFont="1" applyFill="1" applyAlignment="1">
      <alignment horizontal="left" vertical="center"/>
    </xf>
    <xf numFmtId="9" fontId="5" fillId="2" borderId="11" xfId="1" applyFont="1" applyFill="1" applyBorder="1" applyAlignment="1">
      <alignment horizontal="center" vertical="center"/>
    </xf>
    <xf numFmtId="164" fontId="26" fillId="2" borderId="17" xfId="1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 wrapText="1"/>
    </xf>
    <xf numFmtId="0" fontId="24" fillId="9" borderId="10" xfId="0" applyFont="1" applyFill="1" applyBorder="1" applyAlignment="1">
      <alignment horizontal="center" vertical="top"/>
    </xf>
    <xf numFmtId="9" fontId="5" fillId="2" borderId="12" xfId="1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vertical="center" wrapText="1"/>
    </xf>
    <xf numFmtId="0" fontId="24" fillId="7" borderId="10" xfId="0" applyFont="1" applyFill="1" applyBorder="1" applyAlignment="1">
      <alignment horizontal="center" vertical="center"/>
    </xf>
    <xf numFmtId="1" fontId="45" fillId="19" borderId="12" xfId="0" applyNumberFormat="1" applyFont="1" applyFill="1" applyBorder="1"/>
    <xf numFmtId="164" fontId="5" fillId="2" borderId="12" xfId="1" applyNumberFormat="1" applyFont="1" applyFill="1" applyBorder="1" applyAlignment="1">
      <alignment horizontal="center" vertical="center"/>
    </xf>
    <xf numFmtId="164" fontId="31" fillId="0" borderId="0" xfId="1" applyNumberFormat="1" applyFont="1"/>
    <xf numFmtId="9" fontId="31" fillId="0" borderId="0" xfId="1" applyFont="1"/>
    <xf numFmtId="166" fontId="31" fillId="0" borderId="0" xfId="1" applyNumberFormat="1" applyFont="1"/>
    <xf numFmtId="0" fontId="20" fillId="6" borderId="10" xfId="0" applyFont="1" applyFill="1" applyBorder="1" applyAlignment="1">
      <alignment vertical="center" wrapText="1"/>
    </xf>
    <xf numFmtId="0" fontId="24" fillId="6" borderId="10" xfId="0" applyFont="1" applyFill="1" applyBorder="1" applyAlignment="1">
      <alignment horizontal="center" vertical="center"/>
    </xf>
    <xf numFmtId="0" fontId="48" fillId="20" borderId="10" xfId="0" applyFont="1" applyFill="1" applyBorder="1" applyAlignment="1">
      <alignment vertical="center" wrapText="1"/>
    </xf>
    <xf numFmtId="0" fontId="48" fillId="9" borderId="10" xfId="0" applyFont="1" applyFill="1" applyBorder="1" applyAlignment="1">
      <alignment vertical="center" wrapText="1"/>
    </xf>
    <xf numFmtId="0" fontId="48" fillId="8" borderId="10" xfId="0" applyFont="1" applyFill="1" applyBorder="1" applyAlignment="1">
      <alignment vertical="center" wrapText="1"/>
    </xf>
    <xf numFmtId="9" fontId="39" fillId="11" borderId="0" xfId="1" applyFont="1" applyFill="1" applyAlignment="1">
      <alignment horizontal="center" vertical="center"/>
    </xf>
    <xf numFmtId="0" fontId="58" fillId="9" borderId="0" xfId="0" applyFont="1" applyFill="1" applyAlignment="1">
      <alignment horizontal="center" vertical="center"/>
    </xf>
    <xf numFmtId="164" fontId="58" fillId="9" borderId="0" xfId="1" applyNumberFormat="1" applyFont="1" applyFill="1" applyBorder="1" applyAlignment="1">
      <alignment horizontal="center" vertical="center"/>
    </xf>
    <xf numFmtId="0" fontId="59" fillId="9" borderId="0" xfId="0" applyFont="1" applyFill="1" applyAlignment="1">
      <alignment vertical="center"/>
    </xf>
    <xf numFmtId="1" fontId="57" fillId="9" borderId="0" xfId="0" applyNumberFormat="1" applyFont="1" applyFill="1" applyAlignment="1">
      <alignment vertical="center"/>
    </xf>
    <xf numFmtId="165" fontId="59" fillId="9" borderId="0" xfId="0" applyNumberFormat="1" applyFont="1" applyFill="1" applyAlignment="1">
      <alignment vertical="center"/>
    </xf>
    <xf numFmtId="1" fontId="59" fillId="9" borderId="0" xfId="0" applyNumberFormat="1" applyFont="1" applyFill="1" applyAlignment="1">
      <alignment vertical="center"/>
    </xf>
    <xf numFmtId="164" fontId="26" fillId="2" borderId="16" xfId="1" applyNumberFormat="1" applyFont="1" applyFill="1" applyBorder="1" applyAlignment="1">
      <alignment horizontal="center" vertical="center"/>
    </xf>
    <xf numFmtId="0" fontId="56" fillId="14" borderId="4" xfId="0" applyFont="1" applyFill="1" applyBorder="1"/>
    <xf numFmtId="0" fontId="56" fillId="14" borderId="5" xfId="0" applyFont="1" applyFill="1" applyBorder="1" applyAlignment="1">
      <alignment vertical="center"/>
    </xf>
    <xf numFmtId="0" fontId="56" fillId="14" borderId="1" xfId="0" applyFont="1" applyFill="1" applyBorder="1"/>
    <xf numFmtId="0" fontId="38" fillId="11" borderId="0" xfId="0" applyFont="1" applyFill="1" applyAlignment="1">
      <alignment horizontal="left" vertical="center"/>
    </xf>
    <xf numFmtId="0" fontId="36" fillId="17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6" fillId="15" borderId="0" xfId="0" applyFont="1" applyFill="1" applyAlignment="1">
      <alignment horizontal="left" vertical="center"/>
    </xf>
    <xf numFmtId="0" fontId="36" fillId="14" borderId="0" xfId="0" applyFont="1" applyFill="1" applyAlignment="1">
      <alignment horizontal="left" vertical="center"/>
    </xf>
    <xf numFmtId="1" fontId="31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left" vertical="center"/>
    </xf>
    <xf numFmtId="1" fontId="4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" fontId="27" fillId="23" borderId="0" xfId="0" applyNumberFormat="1" applyFont="1" applyFill="1"/>
    <xf numFmtId="1" fontId="26" fillId="23" borderId="0" xfId="0" applyNumberFormat="1" applyFont="1" applyFill="1"/>
    <xf numFmtId="0" fontId="60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vertical="center"/>
    </xf>
    <xf numFmtId="1" fontId="26" fillId="10" borderId="0" xfId="0" applyNumberFormat="1" applyFont="1" applyFill="1" applyAlignment="1">
      <alignment horizontal="center" vertical="center"/>
    </xf>
    <xf numFmtId="1" fontId="26" fillId="10" borderId="0" xfId="0" applyNumberFormat="1" applyFont="1" applyFill="1" applyAlignment="1">
      <alignment vertical="center"/>
    </xf>
    <xf numFmtId="1" fontId="27" fillId="10" borderId="0" xfId="0" applyNumberFormat="1" applyFont="1" applyFill="1" applyAlignment="1">
      <alignment vertical="center"/>
    </xf>
    <xf numFmtId="1" fontId="27" fillId="23" borderId="0" xfId="0" applyNumberFormat="1" applyFont="1" applyFill="1" applyAlignment="1">
      <alignment horizontal="left" vertical="center"/>
    </xf>
    <xf numFmtId="1" fontId="27" fillId="23" borderId="0" xfId="0" applyNumberFormat="1" applyFont="1" applyFill="1" applyAlignment="1">
      <alignment horizontal="center"/>
    </xf>
    <xf numFmtId="9" fontId="26" fillId="23" borderId="0" xfId="1" applyFont="1" applyFill="1"/>
    <xf numFmtId="1" fontId="26" fillId="23" borderId="0" xfId="0" applyNumberFormat="1" applyFont="1" applyFill="1" applyAlignment="1">
      <alignment horizontal="left" vertical="center"/>
    </xf>
    <xf numFmtId="1" fontId="26" fillId="2" borderId="0" xfId="0" applyNumberFormat="1" applyFont="1" applyFill="1" applyAlignment="1">
      <alignment horizontal="left" vertical="center"/>
    </xf>
    <xf numFmtId="1" fontId="27" fillId="2" borderId="0" xfId="0" applyNumberFormat="1" applyFont="1" applyFill="1" applyAlignment="1">
      <alignment horizontal="center"/>
    </xf>
    <xf numFmtId="1" fontId="26" fillId="2" borderId="0" xfId="0" applyNumberFormat="1" applyFont="1" applyFill="1"/>
    <xf numFmtId="1" fontId="26" fillId="23" borderId="21" xfId="0" applyNumberFormat="1" applyFont="1" applyFill="1" applyBorder="1" applyAlignment="1">
      <alignment horizontal="left" vertical="center"/>
    </xf>
    <xf numFmtId="1" fontId="27" fillId="23" borderId="21" xfId="0" applyNumberFormat="1" applyFont="1" applyFill="1" applyBorder="1" applyAlignment="1">
      <alignment horizontal="center"/>
    </xf>
    <xf numFmtId="1" fontId="26" fillId="23" borderId="21" xfId="0" applyNumberFormat="1" applyFont="1" applyFill="1" applyBorder="1"/>
    <xf numFmtId="1" fontId="5" fillId="2" borderId="11" xfId="1" applyNumberFormat="1" applyFont="1" applyFill="1" applyBorder="1" applyAlignment="1">
      <alignment horizontal="center" vertical="center"/>
    </xf>
    <xf numFmtId="165" fontId="27" fillId="2" borderId="0" xfId="1" applyNumberFormat="1" applyFont="1" applyFill="1" applyBorder="1" applyAlignment="1">
      <alignment horizontal="center" vertical="center"/>
    </xf>
    <xf numFmtId="10" fontId="5" fillId="2" borderId="0" xfId="1" applyNumberFormat="1" applyFont="1" applyFill="1" applyBorder="1" applyAlignment="1">
      <alignment horizontal="center" vertical="center"/>
    </xf>
    <xf numFmtId="165" fontId="31" fillId="0" borderId="0" xfId="0" applyNumberFormat="1" applyFont="1"/>
    <xf numFmtId="10" fontId="5" fillId="2" borderId="10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vertical="center" wrapText="1"/>
    </xf>
    <xf numFmtId="0" fontId="20" fillId="20" borderId="10" xfId="0" applyFont="1" applyFill="1" applyBorder="1" applyAlignment="1">
      <alignment vertical="center" wrapText="1"/>
    </xf>
    <xf numFmtId="165" fontId="27" fillId="2" borderId="16" xfId="0" applyNumberFormat="1" applyFont="1" applyFill="1" applyBorder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50" fillId="2" borderId="14" xfId="0" applyNumberFormat="1" applyFont="1" applyFill="1" applyBorder="1" applyAlignment="1">
      <alignment horizontal="center" vertical="center"/>
    </xf>
    <xf numFmtId="165" fontId="27" fillId="2" borderId="14" xfId="0" applyNumberFormat="1" applyFont="1" applyFill="1" applyBorder="1" applyAlignment="1">
      <alignment horizontal="center" vertical="center"/>
    </xf>
    <xf numFmtId="164" fontId="27" fillId="2" borderId="11" xfId="1" applyNumberFormat="1" applyFont="1" applyFill="1" applyBorder="1" applyAlignment="1">
      <alignment horizontal="center" vertical="center"/>
    </xf>
    <xf numFmtId="164" fontId="27" fillId="2" borderId="16" xfId="1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164" fontId="27" fillId="2" borderId="18" xfId="1" applyNumberFormat="1" applyFont="1" applyFill="1" applyBorder="1" applyAlignment="1">
      <alignment horizontal="center" vertical="center"/>
    </xf>
    <xf numFmtId="165" fontId="26" fillId="2" borderId="19" xfId="0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7" fillId="2" borderId="10" xfId="1" applyNumberFormat="1" applyFont="1" applyFill="1" applyBorder="1" applyAlignment="1">
      <alignment horizontal="center" vertical="center"/>
    </xf>
    <xf numFmtId="164" fontId="27" fillId="2" borderId="12" xfId="1" applyNumberFormat="1" applyFont="1" applyFill="1" applyBorder="1" applyAlignment="1">
      <alignment horizontal="center" vertical="center"/>
    </xf>
    <xf numFmtId="164" fontId="27" fillId="2" borderId="15" xfId="1" applyNumberFormat="1" applyFont="1" applyFill="1" applyBorder="1" applyAlignment="1">
      <alignment horizontal="center" vertical="center"/>
    </xf>
    <xf numFmtId="165" fontId="26" fillId="2" borderId="0" xfId="0" applyNumberFormat="1" applyFont="1" applyFill="1"/>
    <xf numFmtId="165" fontId="39" fillId="11" borderId="0" xfId="1" applyNumberFormat="1" applyFont="1" applyFill="1" applyAlignment="1">
      <alignment horizontal="center" vertical="center"/>
    </xf>
    <xf numFmtId="165" fontId="39" fillId="11" borderId="0" xfId="0" applyNumberFormat="1" applyFont="1" applyFill="1" applyAlignment="1">
      <alignment vertical="center"/>
    </xf>
    <xf numFmtId="165" fontId="33" fillId="0" borderId="0" xfId="0" applyNumberFormat="1" applyFont="1"/>
    <xf numFmtId="165" fontId="37" fillId="17" borderId="0" xfId="0" applyNumberFormat="1" applyFont="1" applyFill="1" applyAlignment="1">
      <alignment horizontal="center" vertical="center"/>
    </xf>
    <xf numFmtId="165" fontId="37" fillId="17" borderId="0" xfId="0" applyNumberFormat="1" applyFont="1" applyFill="1" applyAlignment="1">
      <alignment vertical="center"/>
    </xf>
    <xf numFmtId="165" fontId="31" fillId="2" borderId="0" xfId="0" applyNumberFormat="1" applyFont="1" applyFill="1"/>
    <xf numFmtId="165" fontId="39" fillId="13" borderId="0" xfId="0" applyNumberFormat="1" applyFont="1" applyFill="1" applyAlignment="1">
      <alignment horizontal="center" vertical="center"/>
    </xf>
    <xf numFmtId="165" fontId="39" fillId="13" borderId="0" xfId="0" applyNumberFormat="1" applyFont="1" applyFill="1" applyAlignment="1">
      <alignment vertical="center"/>
    </xf>
    <xf numFmtId="165" fontId="24" fillId="2" borderId="0" xfId="0" applyNumberFormat="1" applyFont="1" applyFill="1" applyAlignment="1">
      <alignment horizontal="center" vertical="center"/>
    </xf>
    <xf numFmtId="165" fontId="46" fillId="0" borderId="0" xfId="0" applyNumberFormat="1" applyFont="1"/>
    <xf numFmtId="165" fontId="37" fillId="15" borderId="0" xfId="0" applyNumberFormat="1" applyFont="1" applyFill="1" applyAlignment="1">
      <alignment horizontal="center" vertical="center"/>
    </xf>
    <xf numFmtId="165" fontId="37" fillId="15" borderId="0" xfId="0" applyNumberFormat="1" applyFont="1" applyFill="1" applyAlignment="1">
      <alignment vertical="center"/>
    </xf>
    <xf numFmtId="165" fontId="37" fillId="14" borderId="0" xfId="0" applyNumberFormat="1" applyFont="1" applyFill="1" applyAlignment="1">
      <alignment horizontal="center" vertical="center"/>
    </xf>
    <xf numFmtId="165" fontId="37" fillId="14" borderId="0" xfId="0" applyNumberFormat="1" applyFont="1" applyFill="1" applyAlignment="1">
      <alignment vertical="center"/>
    </xf>
    <xf numFmtId="165" fontId="39" fillId="18" borderId="0" xfId="0" applyNumberFormat="1" applyFont="1" applyFill="1" applyAlignment="1">
      <alignment horizontal="center" vertical="center"/>
    </xf>
    <xf numFmtId="165" fontId="39" fillId="18" borderId="0" xfId="0" applyNumberFormat="1" applyFont="1" applyFill="1" applyAlignment="1">
      <alignment vertical="center"/>
    </xf>
    <xf numFmtId="165" fontId="26" fillId="2" borderId="0" xfId="0" applyNumberFormat="1" applyFont="1" applyFill="1" applyAlignment="1">
      <alignment horizontal="center" vertical="center"/>
    </xf>
    <xf numFmtId="1" fontId="55" fillId="16" borderId="0" xfId="0" applyNumberFormat="1" applyFont="1" applyFill="1" applyAlignment="1">
      <alignment horizontal="center" vertical="center"/>
    </xf>
    <xf numFmtId="1" fontId="56" fillId="16" borderId="0" xfId="0" applyNumberFormat="1" applyFont="1" applyFill="1" applyAlignment="1">
      <alignment horizontal="center" vertical="center"/>
    </xf>
    <xf numFmtId="165" fontId="27" fillId="0" borderId="0" xfId="0" applyNumberFormat="1" applyFont="1"/>
    <xf numFmtId="164" fontId="27" fillId="0" borderId="0" xfId="1" applyNumberFormat="1" applyFont="1"/>
    <xf numFmtId="1" fontId="46" fillId="0" borderId="0" xfId="0" applyNumberFormat="1" applyFont="1"/>
    <xf numFmtId="1" fontId="46" fillId="0" borderId="0" xfId="0" applyNumberFormat="1" applyFont="1" applyAlignment="1">
      <alignment vertical="top"/>
    </xf>
    <xf numFmtId="1" fontId="46" fillId="0" borderId="0" xfId="0" applyNumberFormat="1" applyFont="1" applyAlignment="1">
      <alignment horizontal="center" vertical="top"/>
    </xf>
    <xf numFmtId="0" fontId="46" fillId="0" borderId="0" xfId="0" applyFont="1" applyAlignment="1">
      <alignment vertical="top"/>
    </xf>
    <xf numFmtId="1" fontId="5" fillId="2" borderId="10" xfId="0" applyNumberFormat="1" applyFont="1" applyFill="1" applyBorder="1" applyAlignment="1">
      <alignment vertical="center"/>
    </xf>
    <xf numFmtId="2" fontId="27" fillId="2" borderId="13" xfId="0" applyNumberFormat="1" applyFont="1" applyFill="1" applyBorder="1" applyAlignment="1">
      <alignment horizontal="center" vertical="center"/>
    </xf>
    <xf numFmtId="166" fontId="26" fillId="2" borderId="10" xfId="1" applyNumberFormat="1" applyFont="1" applyFill="1" applyBorder="1" applyAlignment="1">
      <alignment horizontal="center" vertical="center"/>
    </xf>
    <xf numFmtId="10" fontId="27" fillId="2" borderId="12" xfId="1" applyNumberFormat="1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/>
    </xf>
    <xf numFmtId="1" fontId="26" fillId="2" borderId="18" xfId="0" applyNumberFormat="1" applyFont="1" applyFill="1" applyBorder="1" applyAlignment="1">
      <alignment horizontal="center" vertical="center"/>
    </xf>
    <xf numFmtId="1" fontId="26" fillId="2" borderId="11" xfId="0" applyNumberFormat="1" applyFont="1" applyFill="1" applyBorder="1" applyAlignment="1">
      <alignment horizontal="center" vertical="center"/>
    </xf>
    <xf numFmtId="9" fontId="26" fillId="2" borderId="11" xfId="1" applyFont="1" applyFill="1" applyBorder="1" applyAlignment="1">
      <alignment horizontal="center" vertical="center"/>
    </xf>
    <xf numFmtId="10" fontId="27" fillId="2" borderId="0" xfId="1" applyNumberFormat="1" applyFont="1" applyFill="1" applyBorder="1" applyAlignment="1">
      <alignment horizontal="center" vertical="center"/>
    </xf>
    <xf numFmtId="1" fontId="27" fillId="2" borderId="20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vertical="center"/>
    </xf>
    <xf numFmtId="1" fontId="27" fillId="2" borderId="19" xfId="0" applyNumberFormat="1" applyFont="1" applyFill="1" applyBorder="1" applyAlignment="1">
      <alignment horizontal="center" vertical="center"/>
    </xf>
    <xf numFmtId="1" fontId="26" fillId="2" borderId="20" xfId="0" applyNumberFormat="1" applyFont="1" applyFill="1" applyBorder="1" applyAlignment="1">
      <alignment horizontal="center" vertical="center"/>
    </xf>
    <xf numFmtId="9" fontId="0" fillId="2" borderId="12" xfId="1" applyFont="1" applyFill="1" applyBorder="1" applyAlignment="1">
      <alignment horizontal="center" vertical="center"/>
    </xf>
    <xf numFmtId="10" fontId="0" fillId="2" borderId="17" xfId="1" applyNumberFormat="1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9" fontId="0" fillId="2" borderId="18" xfId="1" applyFont="1" applyFill="1" applyBorder="1" applyAlignment="1">
      <alignment horizontal="center" vertical="center"/>
    </xf>
    <xf numFmtId="1" fontId="27" fillId="2" borderId="11" xfId="1" applyNumberFormat="1" applyFont="1" applyFill="1" applyBorder="1" applyAlignment="1">
      <alignment horizontal="center" vertical="center"/>
    </xf>
    <xf numFmtId="166" fontId="27" fillId="2" borderId="0" xfId="1" applyNumberFormat="1" applyFont="1" applyFill="1" applyBorder="1" applyAlignment="1">
      <alignment horizontal="center" vertical="center"/>
    </xf>
    <xf numFmtId="10" fontId="27" fillId="2" borderId="18" xfId="1" applyNumberFormat="1" applyFont="1" applyFill="1" applyBorder="1" applyAlignment="1">
      <alignment horizontal="center" vertical="center"/>
    </xf>
    <xf numFmtId="166" fontId="26" fillId="2" borderId="16" xfId="1" applyNumberFormat="1" applyFont="1" applyFill="1" applyBorder="1" applyAlignment="1">
      <alignment horizontal="center" vertical="center"/>
    </xf>
    <xf numFmtId="166" fontId="2" fillId="2" borderId="15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9" fontId="2" fillId="2" borderId="18" xfId="1" applyFont="1" applyFill="1" applyBorder="1" applyAlignment="1">
      <alignment horizontal="center" vertical="center"/>
    </xf>
    <xf numFmtId="9" fontId="0" fillId="2" borderId="15" xfId="1" applyFont="1" applyFill="1" applyBorder="1" applyAlignment="1">
      <alignment horizontal="center" vertical="center"/>
    </xf>
    <xf numFmtId="10" fontId="27" fillId="2" borderId="10" xfId="1" applyNumberFormat="1" applyFont="1" applyFill="1" applyBorder="1" applyAlignment="1">
      <alignment horizontal="center" vertical="center"/>
    </xf>
    <xf numFmtId="10" fontId="26" fillId="2" borderId="17" xfId="1" applyNumberFormat="1" applyFont="1" applyFill="1" applyBorder="1" applyAlignment="1">
      <alignment horizontal="center" vertical="center"/>
    </xf>
    <xf numFmtId="166" fontId="26" fillId="2" borderId="17" xfId="1" applyNumberFormat="1" applyFont="1" applyFill="1" applyBorder="1" applyAlignment="1">
      <alignment horizontal="center" vertical="center"/>
    </xf>
    <xf numFmtId="9" fontId="27" fillId="2" borderId="15" xfId="1" applyFont="1" applyFill="1" applyBorder="1" applyAlignment="1">
      <alignment horizontal="center" vertical="center"/>
    </xf>
    <xf numFmtId="9" fontId="27" fillId="2" borderId="12" xfId="1" applyFont="1" applyFill="1" applyBorder="1" applyAlignment="1">
      <alignment horizontal="center" vertical="center"/>
    </xf>
    <xf numFmtId="9" fontId="26" fillId="2" borderId="17" xfId="1" applyFont="1" applyFill="1" applyBorder="1" applyAlignment="1">
      <alignment horizontal="center" vertical="center"/>
    </xf>
    <xf numFmtId="9" fontId="26" fillId="2" borderId="16" xfId="1" applyFont="1" applyFill="1" applyBorder="1" applyAlignment="1">
      <alignment horizontal="center" vertical="center"/>
    </xf>
    <xf numFmtId="9" fontId="27" fillId="2" borderId="0" xfId="1" applyFont="1" applyFill="1" applyAlignment="1">
      <alignment horizontal="center" vertical="center"/>
    </xf>
    <xf numFmtId="9" fontId="27" fillId="2" borderId="0" xfId="0" applyNumberFormat="1" applyFont="1" applyFill="1" applyAlignment="1">
      <alignment horizontal="center" vertical="center"/>
    </xf>
    <xf numFmtId="166" fontId="5" fillId="2" borderId="10" xfId="1" applyNumberFormat="1" applyFont="1" applyFill="1" applyBorder="1" applyAlignment="1">
      <alignment horizontal="center" vertical="center"/>
    </xf>
    <xf numFmtId="10" fontId="5" fillId="2" borderId="12" xfId="1" applyNumberFormat="1" applyFont="1" applyFill="1" applyBorder="1" applyAlignment="1">
      <alignment horizontal="center" vertical="center"/>
    </xf>
    <xf numFmtId="10" fontId="20" fillId="2" borderId="12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Border="1" applyAlignment="1">
      <alignment horizontal="center" vertical="center"/>
    </xf>
    <xf numFmtId="169" fontId="5" fillId="2" borderId="12" xfId="1" applyNumberFormat="1" applyFont="1" applyFill="1" applyBorder="1" applyAlignment="1">
      <alignment horizontal="center" vertical="center"/>
    </xf>
    <xf numFmtId="169" fontId="5" fillId="2" borderId="1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9" fontId="2" fillId="2" borderId="17" xfId="0" applyNumberFormat="1" applyFont="1" applyFill="1" applyBorder="1" applyAlignment="1">
      <alignment horizontal="center" vertical="center"/>
    </xf>
    <xf numFmtId="0" fontId="63" fillId="2" borderId="10" xfId="0" applyFont="1" applyFill="1" applyBorder="1" applyAlignment="1">
      <alignment horizontal="left" vertical="center"/>
    </xf>
    <xf numFmtId="166" fontId="64" fillId="2" borderId="10" xfId="1" applyNumberFormat="1" applyFont="1" applyFill="1" applyBorder="1" applyAlignment="1">
      <alignment horizontal="center" vertical="center"/>
    </xf>
    <xf numFmtId="10" fontId="64" fillId="2" borderId="10" xfId="1" applyNumberFormat="1" applyFont="1" applyFill="1" applyBorder="1" applyAlignment="1">
      <alignment horizontal="center" vertical="center"/>
    </xf>
    <xf numFmtId="9" fontId="64" fillId="2" borderId="10" xfId="1" applyFont="1" applyFill="1" applyBorder="1" applyAlignment="1">
      <alignment horizontal="center" vertical="center"/>
    </xf>
    <xf numFmtId="9" fontId="64" fillId="2" borderId="0" xfId="1" applyFont="1" applyFill="1" applyBorder="1" applyAlignment="1">
      <alignment horizontal="center" vertical="center"/>
    </xf>
    <xf numFmtId="164" fontId="64" fillId="2" borderId="10" xfId="1" applyNumberFormat="1" applyFont="1" applyFill="1" applyBorder="1" applyAlignment="1">
      <alignment horizontal="center" vertical="center"/>
    </xf>
    <xf numFmtId="0" fontId="63" fillId="2" borderId="12" xfId="0" applyFont="1" applyFill="1" applyBorder="1" applyAlignment="1">
      <alignment horizontal="left" vertical="center"/>
    </xf>
    <xf numFmtId="10" fontId="64" fillId="2" borderId="12" xfId="1" applyNumberFormat="1" applyFont="1" applyFill="1" applyBorder="1" applyAlignment="1">
      <alignment horizontal="center" vertical="center"/>
    </xf>
    <xf numFmtId="9" fontId="64" fillId="2" borderId="12" xfId="1" applyFont="1" applyFill="1" applyBorder="1" applyAlignment="1">
      <alignment horizontal="center" vertical="center"/>
    </xf>
    <xf numFmtId="9" fontId="64" fillId="2" borderId="11" xfId="1" applyFont="1" applyFill="1" applyBorder="1" applyAlignment="1">
      <alignment horizontal="center" vertical="center"/>
    </xf>
    <xf numFmtId="1" fontId="24" fillId="0" borderId="0" xfId="0" applyNumberFormat="1" applyFont="1" applyAlignment="1">
      <alignment horizontal="left" vertical="center"/>
    </xf>
    <xf numFmtId="1" fontId="24" fillId="0" borderId="0" xfId="0" applyNumberFormat="1" applyFont="1" applyAlignment="1">
      <alignment horizontal="center"/>
    </xf>
    <xf numFmtId="165" fontId="24" fillId="0" borderId="0" xfId="0" applyNumberFormat="1" applyFont="1"/>
    <xf numFmtId="0" fontId="24" fillId="0" borderId="0" xfId="0" applyFont="1"/>
    <xf numFmtId="165" fontId="31" fillId="0" borderId="0" xfId="0" applyNumberFormat="1" applyFont="1" applyAlignment="1">
      <alignment horizontal="right" vertical="center"/>
    </xf>
    <xf numFmtId="165" fontId="31" fillId="0" borderId="0" xfId="0" applyNumberFormat="1" applyFont="1" applyAlignment="1">
      <alignment horizontal="right"/>
    </xf>
    <xf numFmtId="1" fontId="31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9" fontId="33" fillId="0" borderId="0" xfId="1" applyFont="1"/>
    <xf numFmtId="9" fontId="31" fillId="0" borderId="0" xfId="0" applyNumberFormat="1" applyFont="1"/>
    <xf numFmtId="10" fontId="31" fillId="0" borderId="0" xfId="0" applyNumberFormat="1" applyFont="1"/>
    <xf numFmtId="1" fontId="5" fillId="2" borderId="15" xfId="0" applyNumberFormat="1" applyFont="1" applyFill="1" applyBorder="1" applyAlignment="1">
      <alignment horizontal="left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1" fontId="0" fillId="2" borderId="0" xfId="1" applyNumberFormat="1" applyFont="1" applyFill="1" applyBorder="1" applyAlignment="1">
      <alignment horizontal="center" vertical="center"/>
    </xf>
    <xf numFmtId="1" fontId="20" fillId="2" borderId="0" xfId="1" applyNumberFormat="1" applyFont="1" applyFill="1" applyBorder="1" applyAlignment="1">
      <alignment horizontal="center" vertical="center"/>
    </xf>
    <xf numFmtId="1" fontId="27" fillId="2" borderId="0" xfId="0" applyNumberFormat="1" applyFont="1" applyFill="1" applyAlignment="1">
      <alignment vertical="center"/>
    </xf>
    <xf numFmtId="9" fontId="0" fillId="2" borderId="0" xfId="1" applyFont="1" applyFill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0" fontId="24" fillId="20" borderId="12" xfId="0" applyFont="1" applyFill="1" applyBorder="1" applyAlignment="1">
      <alignment horizontal="center" vertical="center"/>
    </xf>
    <xf numFmtId="10" fontId="20" fillId="2" borderId="0" xfId="1" applyNumberFormat="1" applyFont="1" applyFill="1" applyBorder="1" applyAlignment="1">
      <alignment horizontal="center" vertical="center"/>
    </xf>
    <xf numFmtId="1" fontId="43" fillId="2" borderId="1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10" fontId="26" fillId="2" borderId="12" xfId="1" applyNumberFormat="1" applyFont="1" applyFill="1" applyBorder="1" applyAlignment="1">
      <alignment horizontal="center" vertical="center"/>
    </xf>
    <xf numFmtId="9" fontId="26" fillId="2" borderId="12" xfId="1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right" vertical="center"/>
    </xf>
    <xf numFmtId="1" fontId="22" fillId="0" borderId="0" xfId="0" applyNumberFormat="1" applyFont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1" fillId="0" borderId="9" xfId="0" applyFont="1" applyBorder="1"/>
    <xf numFmtId="0" fontId="0" fillId="0" borderId="9" xfId="0" applyBorder="1"/>
    <xf numFmtId="1" fontId="39" fillId="11" borderId="0" xfId="0" applyNumberFormat="1" applyFont="1" applyFill="1" applyAlignment="1">
      <alignment vertical="center"/>
    </xf>
    <xf numFmtId="1" fontId="37" fillId="17" borderId="0" xfId="0" applyNumberFormat="1" applyFont="1" applyFill="1" applyAlignment="1">
      <alignment vertical="center"/>
    </xf>
    <xf numFmtId="1" fontId="24" fillId="0" borderId="0" xfId="0" applyNumberFormat="1" applyFont="1"/>
    <xf numFmtId="1" fontId="39" fillId="13" borderId="0" xfId="0" applyNumberFormat="1" applyFont="1" applyFill="1" applyAlignment="1">
      <alignment vertical="center"/>
    </xf>
    <xf numFmtId="1" fontId="31" fillId="2" borderId="0" xfId="0" applyNumberFormat="1" applyFont="1" applyFill="1"/>
    <xf numFmtId="1" fontId="37" fillId="14" borderId="0" xfId="0" applyNumberFormat="1" applyFont="1" applyFill="1" applyAlignment="1">
      <alignment vertical="center"/>
    </xf>
    <xf numFmtId="1" fontId="37" fillId="15" borderId="0" xfId="0" applyNumberFormat="1" applyFont="1" applyFill="1" applyAlignment="1">
      <alignment vertical="center"/>
    </xf>
    <xf numFmtId="1" fontId="39" fillId="18" borderId="0" xfId="0" applyNumberFormat="1" applyFont="1" applyFill="1" applyAlignment="1">
      <alignment vertical="center"/>
    </xf>
    <xf numFmtId="10" fontId="26" fillId="23" borderId="21" xfId="1" applyNumberFormat="1" applyFont="1" applyFill="1" applyBorder="1"/>
    <xf numFmtId="10" fontId="0" fillId="2" borderId="0" xfId="1" applyNumberFormat="1" applyFont="1" applyFill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6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" fontId="9" fillId="2" borderId="0" xfId="1" applyNumberFormat="1" applyFont="1" applyFill="1" applyBorder="1" applyAlignment="1">
      <alignment horizontal="center" vertical="center"/>
    </xf>
    <xf numFmtId="0" fontId="54" fillId="20" borderId="0" xfId="0" applyFont="1" applyFill="1" applyAlignment="1">
      <alignment horizontal="center" vertical="center" wrapText="1"/>
    </xf>
    <xf numFmtId="0" fontId="54" fillId="9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27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5" fillId="20" borderId="0" xfId="0" applyFont="1" applyFill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0" fillId="11" borderId="0" xfId="0" applyFont="1" applyFill="1" applyAlignment="1">
      <alignment horizontal="left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38" fillId="11" borderId="0" xfId="0" applyFont="1" applyFill="1" applyAlignment="1">
      <alignment horizontal="left" vertical="center" wrapText="1"/>
    </xf>
    <xf numFmtId="1" fontId="26" fillId="2" borderId="16" xfId="0" applyNumberFormat="1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/>
    </xf>
    <xf numFmtId="165" fontId="27" fillId="2" borderId="11" xfId="0" applyNumberFormat="1" applyFont="1" applyFill="1" applyBorder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27" fillId="2" borderId="0" xfId="1" applyNumberFormat="1" applyFont="1" applyFill="1" applyAlignment="1">
      <alignment horizontal="center" vertical="center"/>
    </xf>
    <xf numFmtId="0" fontId="52" fillId="20" borderId="0" xfId="0" applyFont="1" applyFill="1" applyAlignment="1">
      <alignment horizontal="center" vertical="center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12" xfId="0" applyFont="1" applyFill="1" applyBorder="1" applyAlignment="1">
      <alignment horizontal="center" vertical="center" wrapText="1"/>
    </xf>
    <xf numFmtId="0" fontId="24" fillId="20" borderId="11" xfId="0" applyFont="1" applyFill="1" applyBorder="1" applyAlignment="1">
      <alignment horizontal="center" vertical="top"/>
    </xf>
    <xf numFmtId="0" fontId="6" fillId="3" borderId="0" xfId="0" applyFont="1" applyFill="1" applyAlignment="1">
      <alignment vertical="center" wrapText="1"/>
    </xf>
    <xf numFmtId="1" fontId="27" fillId="2" borderId="13" xfId="0" applyNumberFormat="1" applyFont="1" applyFill="1" applyBorder="1" applyAlignment="1">
      <alignment horizontal="center" vertical="center"/>
    </xf>
    <xf numFmtId="1" fontId="27" fillId="2" borderId="19" xfId="0" applyNumberFormat="1" applyFont="1" applyFill="1" applyBorder="1" applyAlignment="1">
      <alignment horizontal="center" vertical="center"/>
    </xf>
    <xf numFmtId="1" fontId="27" fillId="2" borderId="18" xfId="0" applyNumberFormat="1" applyFont="1" applyFill="1" applyBorder="1" applyAlignment="1">
      <alignment horizontal="center" vertical="center"/>
    </xf>
    <xf numFmtId="0" fontId="24" fillId="20" borderId="14" xfId="0" applyFont="1" applyFill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1" fontId="26" fillId="2" borderId="20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165" fontId="27" fillId="2" borderId="13" xfId="0" applyNumberFormat="1" applyFont="1" applyFill="1" applyBorder="1" applyAlignment="1">
      <alignment horizontal="center" vertical="center"/>
    </xf>
    <xf numFmtId="1" fontId="27" fillId="2" borderId="19" xfId="1" applyNumberFormat="1" applyFont="1" applyFill="1" applyBorder="1" applyAlignment="1">
      <alignment horizontal="center" vertical="center"/>
    </xf>
    <xf numFmtId="1" fontId="27" fillId="2" borderId="18" xfId="1" applyNumberFormat="1" applyFont="1" applyFill="1" applyBorder="1" applyAlignment="1">
      <alignment horizontal="center" vertical="center"/>
    </xf>
    <xf numFmtId="165" fontId="27" fillId="2" borderId="14" xfId="0" applyNumberFormat="1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1" fontId="20" fillId="2" borderId="14" xfId="1" applyNumberFormat="1" applyFont="1" applyFill="1" applyBorder="1" applyAlignment="1">
      <alignment horizontal="center" vertical="center"/>
    </xf>
    <xf numFmtId="1" fontId="20" fillId="2" borderId="11" xfId="1" applyNumberFormat="1" applyFont="1" applyFill="1" applyBorder="1" applyAlignment="1">
      <alignment horizontal="center" vertical="center"/>
    </xf>
    <xf numFmtId="1" fontId="5" fillId="2" borderId="14" xfId="1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 vertical="center"/>
    </xf>
    <xf numFmtId="165" fontId="20" fillId="2" borderId="14" xfId="1" applyNumberFormat="1" applyFont="1" applyFill="1" applyBorder="1" applyAlignment="1">
      <alignment horizontal="center" vertical="center"/>
    </xf>
    <xf numFmtId="165" fontId="20" fillId="2" borderId="11" xfId="1" applyNumberFormat="1" applyFont="1" applyFill="1" applyBorder="1" applyAlignment="1">
      <alignment horizontal="center" vertical="center"/>
    </xf>
    <xf numFmtId="0" fontId="30" fillId="20" borderId="0" xfId="0" applyFont="1" applyFill="1" applyAlignment="1">
      <alignment horizontal="left" vertical="center" wrapText="1"/>
    </xf>
    <xf numFmtId="0" fontId="24" fillId="20" borderId="0" xfId="0" applyFont="1" applyFill="1" applyAlignment="1">
      <alignment horizontal="center" vertical="center"/>
    </xf>
    <xf numFmtId="1" fontId="45" fillId="19" borderId="14" xfId="1" applyNumberFormat="1" applyFont="1" applyFill="1" applyBorder="1" applyAlignment="1">
      <alignment horizontal="center" vertical="center"/>
    </xf>
    <xf numFmtId="1" fontId="45" fillId="19" borderId="11" xfId="1" applyNumberFormat="1" applyFont="1" applyFill="1" applyBorder="1" applyAlignment="1">
      <alignment horizontal="center" vertical="center"/>
    </xf>
    <xf numFmtId="168" fontId="5" fillId="2" borderId="14" xfId="1" applyNumberFormat="1" applyFont="1" applyFill="1" applyBorder="1" applyAlignment="1">
      <alignment horizontal="center" vertical="center"/>
    </xf>
    <xf numFmtId="168" fontId="5" fillId="2" borderId="11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" fontId="45" fillId="19" borderId="13" xfId="1" applyNumberFormat="1" applyFont="1" applyFill="1" applyBorder="1" applyAlignment="1">
      <alignment horizontal="center" vertical="center"/>
    </xf>
    <xf numFmtId="1" fontId="45" fillId="19" borderId="0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45" fillId="19" borderId="13" xfId="1" applyNumberFormat="1" applyFont="1" applyFill="1" applyBorder="1" applyAlignment="1">
      <alignment horizontal="center" vertical="center"/>
    </xf>
    <xf numFmtId="165" fontId="45" fillId="19" borderId="0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0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9" fontId="5" fillId="2" borderId="13" xfId="1" applyFont="1" applyFill="1" applyBorder="1" applyAlignment="1">
      <alignment horizontal="center" vertical="center"/>
    </xf>
    <xf numFmtId="1" fontId="5" fillId="2" borderId="13" xfId="1" applyNumberFormat="1" applyFont="1" applyFill="1" applyBorder="1" applyAlignment="1">
      <alignment horizontal="center" vertical="center"/>
    </xf>
    <xf numFmtId="9" fontId="20" fillId="2" borderId="14" xfId="1" applyFont="1" applyFill="1" applyBorder="1" applyAlignment="1">
      <alignment horizontal="center" vertical="center"/>
    </xf>
    <xf numFmtId="9" fontId="20" fillId="2" borderId="11" xfId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1" xfId="1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left" vertical="center" wrapText="1"/>
    </xf>
    <xf numFmtId="167" fontId="5" fillId="2" borderId="0" xfId="1" applyNumberFormat="1" applyFont="1" applyFill="1" applyBorder="1" applyAlignment="1">
      <alignment horizontal="center" vertical="center"/>
    </xf>
    <xf numFmtId="165" fontId="64" fillId="2" borderId="11" xfId="1" applyNumberFormat="1" applyFont="1" applyFill="1" applyBorder="1" applyAlignment="1">
      <alignment horizontal="center" vertical="center"/>
    </xf>
    <xf numFmtId="165" fontId="64" fillId="2" borderId="14" xfId="1" applyNumberFormat="1" applyFont="1" applyFill="1" applyBorder="1" applyAlignment="1">
      <alignment horizontal="center" vertical="center"/>
    </xf>
    <xf numFmtId="165" fontId="64" fillId="2" borderId="0" xfId="1" applyNumberFormat="1" applyFont="1" applyFill="1" applyBorder="1" applyAlignment="1">
      <alignment horizontal="center" vertical="center"/>
    </xf>
    <xf numFmtId="2" fontId="64" fillId="2" borderId="13" xfId="1" applyNumberFormat="1" applyFont="1" applyFill="1" applyBorder="1" applyAlignment="1">
      <alignment horizontal="center" vertical="center"/>
    </xf>
    <xf numFmtId="2" fontId="64" fillId="2" borderId="0" xfId="1" applyNumberFormat="1" applyFont="1" applyFill="1" applyBorder="1" applyAlignment="1">
      <alignment horizontal="center" vertical="center"/>
    </xf>
    <xf numFmtId="165" fontId="64" fillId="2" borderId="13" xfId="1" applyNumberFormat="1" applyFont="1" applyFill="1" applyBorder="1" applyAlignment="1">
      <alignment horizontal="center" vertical="center"/>
    </xf>
    <xf numFmtId="1" fontId="64" fillId="2" borderId="13" xfId="1" applyNumberFormat="1" applyFont="1" applyFill="1" applyBorder="1" applyAlignment="1">
      <alignment horizontal="center" vertical="center"/>
    </xf>
    <xf numFmtId="1" fontId="64" fillId="2" borderId="0" xfId="1" applyNumberFormat="1" applyFont="1" applyFill="1" applyBorder="1" applyAlignment="1">
      <alignment horizontal="center" vertical="center"/>
    </xf>
    <xf numFmtId="2" fontId="43" fillId="2" borderId="0" xfId="1" applyNumberFormat="1" applyFont="1" applyFill="1" applyBorder="1" applyAlignment="1">
      <alignment horizontal="center" vertical="center"/>
    </xf>
    <xf numFmtId="1" fontId="43" fillId="2" borderId="0" xfId="1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165" fontId="43" fillId="2" borderId="11" xfId="1" applyNumberFormat="1" applyFont="1" applyFill="1" applyBorder="1" applyAlignment="1">
      <alignment horizontal="center" vertical="center"/>
    </xf>
    <xf numFmtId="165" fontId="43" fillId="2" borderId="0" xfId="1" applyNumberFormat="1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top"/>
    </xf>
    <xf numFmtId="0" fontId="24" fillId="9" borderId="0" xfId="0" applyFont="1" applyFill="1" applyAlignment="1">
      <alignment horizontal="center" vertical="top"/>
    </xf>
    <xf numFmtId="0" fontId="53" fillId="9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53" fillId="7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5" borderId="0" xfId="0" applyFont="1" applyFill="1" applyAlignment="1">
      <alignment horizontal="center" vertical="center" wrapText="1"/>
    </xf>
    <xf numFmtId="0" fontId="53" fillId="20" borderId="0" xfId="0" applyFont="1" applyFill="1" applyAlignment="1">
      <alignment horizontal="center" vertical="center"/>
    </xf>
    <xf numFmtId="0" fontId="38" fillId="18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7FB9D9"/>
      <color rgb="FFDBDBDB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Losun frá</a:t>
            </a:r>
            <a:r>
              <a:rPr lang="en-US" sz="1800" b="1" baseline="0"/>
              <a:t> </a:t>
            </a:r>
            <a:r>
              <a:rPr lang="en-US" sz="1800" b="1"/>
              <a:t>ETS</a:t>
            </a:r>
            <a:endParaRPr lang="en-US" sz="1800" b="1" baseline="0"/>
          </a:p>
          <a:p>
            <a:pPr>
              <a:defRPr sz="2000" b="1"/>
            </a:pPr>
            <a:r>
              <a:rPr lang="en-US" sz="1800" b="1"/>
              <a:t>staðbundnum</a:t>
            </a:r>
          </a:p>
          <a:p>
            <a:pPr>
              <a:defRPr sz="2000" b="1"/>
            </a:pPr>
            <a:r>
              <a:rPr lang="en-US" sz="1800" b="1"/>
              <a:t>iðnaði</a:t>
            </a:r>
          </a:p>
          <a:p>
            <a:pPr>
              <a:defRPr sz="2000" b="1"/>
            </a:pPr>
            <a:r>
              <a:rPr lang="en-US" sz="1800" b="1"/>
              <a:t>2022</a:t>
            </a:r>
          </a:p>
        </c:rich>
      </c:tx>
      <c:layout>
        <c:manualLayout>
          <c:xMode val="edge"/>
          <c:yMode val="edge"/>
          <c:x val="0.39957441266864613"/>
          <c:y val="0.39293055555555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4174401041666665"/>
          <c:y val="4.0469652737389492E-2"/>
          <c:w val="0.52455079207366839"/>
          <c:h val="0.91324549266754151"/>
        </c:manualLayout>
      </c:layout>
      <c:doughnutChart>
        <c:varyColors val="1"/>
        <c:ser>
          <c:idx val="0"/>
          <c:order val="0"/>
          <c:spPr>
            <a:solidFill>
              <a:schemeClr val="bg2"/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1E-40A1-955C-93B7CED035DB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1E-40A1-955C-93B7CED035DB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1E-40A1-955C-93B7CED035DB}"/>
              </c:ext>
            </c:extLst>
          </c:dPt>
          <c:dLbls>
            <c:dLbl>
              <c:idx val="0"/>
              <c:layout>
                <c:manualLayout>
                  <c:x val="0.19013220640444511"/>
                  <c:y val="-0.26923767316396302"/>
                </c:manualLayout>
              </c:layout>
              <c:tx>
                <c:rich>
                  <a:bodyPr/>
                  <a:lstStyle/>
                  <a:p>
                    <a:fld id="{7E7961CC-0A55-450C-B7BF-8EC6804CA523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B1C5E4FF-0EBA-426A-889F-AEDFFAF65755}" type="VALUE">
                      <a:rPr lang="en-US"/>
                      <a:pPr/>
                      <a:t>[VALUE]</a:t>
                    </a:fld>
                    <a:r>
                      <a:rPr lang="en-US"/>
                      <a:t> þús.</a:t>
                    </a:r>
                    <a:r>
                      <a:rPr lang="en-US" baseline="0"/>
                      <a:t> tonn CO</a:t>
                    </a:r>
                    <a:r>
                      <a:rPr lang="en-US" baseline="-25000"/>
                      <a:t>2</a:t>
                    </a:r>
                    <a:r>
                      <a:rPr lang="en-US" baseline="0"/>
                      <a:t>-íg.</a:t>
                    </a:r>
                  </a:p>
                  <a:p>
                    <a:fld id="{90284561-821F-4510-BCAF-B71C45C7EFF5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01797136734173"/>
                      <c:h val="0.216803817907805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1E-40A1-955C-93B7CED035DB}"/>
                </c:ext>
              </c:extLst>
            </c:dLbl>
            <c:dLbl>
              <c:idx val="1"/>
              <c:layout>
                <c:manualLayout>
                  <c:x val="0.2011772290015911"/>
                  <c:y val="0.1941491898148147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FF2DDA-EECA-47D7-926F-F051C6BF4A43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sz="12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61FC32E9-263F-4062-87C3-108F7D9F94FC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3E478909-247E-48DD-8AC7-4E8D55DD2542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808115071151555"/>
                      <c:h val="0.199999999999999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1E-40A1-955C-93B7CED035DB}"/>
                </c:ext>
              </c:extLst>
            </c:dLbl>
            <c:dLbl>
              <c:idx val="2"/>
              <c:layout>
                <c:manualLayout>
                  <c:x val="-0.22884369953638589"/>
                  <c:y val="-0.17646041666666668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ED4D18-B084-41A0-B5B8-476AB9C89DF1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E34E3443-48FC-48E7-AD15-22BB64F926D2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BAEB107C-CF10-4C03-A110-089D8439A3C0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271700116329109"/>
                      <c:h val="0.215719255261363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1E-40A1-955C-93B7CED03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'Talnagögn (eftir skuldb.)'!$A$34:$A$36</c:f>
              <c:strCache>
                <c:ptCount val="3"/>
                <c:pt idx="0">
                  <c:v>Eldsneytisbruni, staðbundinn iðnaður</c:v>
                </c:pt>
                <c:pt idx="1">
                  <c:v>Kísil- og kísilmálmframleiðsla</c:v>
                </c:pt>
                <c:pt idx="2">
                  <c:v>Álframleiðsla</c:v>
                </c:pt>
              </c:strCache>
            </c:strRef>
          </c:cat>
          <c:val>
            <c:numRef>
              <c:f>'Talnagögn (eftir skuldb.)'!$U$34:$U$36</c:f>
              <c:numCache>
                <c:formatCode>0</c:formatCode>
                <c:ptCount val="3"/>
                <c:pt idx="0">
                  <c:v>7.6184954038819539</c:v>
                </c:pt>
                <c:pt idx="1">
                  <c:v>513.25851857568762</c:v>
                </c:pt>
                <c:pt idx="2">
                  <c:v>1354.2007303406649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1E-40A1-955C-93B7CED0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Losun á beinni</a:t>
            </a:r>
          </a:p>
          <a:p>
            <a:pPr>
              <a:defRPr sz="1800"/>
            </a:pPr>
            <a:r>
              <a:rPr lang="en-US" sz="1800" b="1"/>
              <a:t>ábyrgð Íslands</a:t>
            </a:r>
          </a:p>
          <a:p>
            <a:pPr>
              <a:defRPr sz="1800"/>
            </a:pPr>
            <a:r>
              <a:rPr lang="en-US" sz="1800" b="1"/>
              <a:t>2022</a:t>
            </a:r>
          </a:p>
        </c:rich>
      </c:tx>
      <c:layout>
        <c:manualLayout>
          <c:xMode val="edge"/>
          <c:yMode val="edge"/>
          <c:x val="0.4554105154138518"/>
          <c:y val="0.41745142666112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30209358899959232"/>
          <c:y val="5.1820379428511497E-2"/>
          <c:w val="0.52799384897825663"/>
          <c:h val="0.90180699935716646"/>
        </c:manualLayout>
      </c:layout>
      <c:doughnutChart>
        <c:varyColors val="1"/>
        <c:ser>
          <c:idx val="0"/>
          <c:order val="0"/>
          <c:spPr>
            <a:solidFill>
              <a:schemeClr val="bg2"/>
            </a:solidFill>
          </c:spPr>
          <c:dPt>
            <c:idx val="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E-466A-B796-116B3A85C304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E-466A-B796-116B3A85C304}"/>
              </c:ext>
            </c:extLst>
          </c:dPt>
          <c:dPt>
            <c:idx val="2"/>
            <c:bubble3D val="0"/>
            <c:spPr>
              <a:solidFill>
                <a:schemeClr val="bg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E-466A-B796-116B3A85C304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E-466A-B796-116B3A85C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2E-466A-B796-116B3A85C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2E-466A-B796-116B3A85C304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2E-466A-B796-116B3A85C304}"/>
              </c:ext>
            </c:extLst>
          </c:dPt>
          <c:dPt>
            <c:idx val="7"/>
            <c:bubble3D val="0"/>
            <c:spPr>
              <a:solidFill>
                <a:srgbClr val="7FB9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2E-466A-B796-116B3A85C304}"/>
              </c:ext>
            </c:extLst>
          </c:dPt>
          <c:dLbls>
            <c:dLbl>
              <c:idx val="0"/>
              <c:layout>
                <c:manualLayout>
                  <c:x val="0.16456214974008065"/>
                  <c:y val="-0.12250976336167724"/>
                </c:manualLayout>
              </c:layout>
              <c:tx>
                <c:rich>
                  <a:bodyPr/>
                  <a:lstStyle/>
                  <a:p>
                    <a:fld id="{E56CEEF6-D517-4FA9-BA4B-A7A74ABDCBA2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69D9B616-13EC-4924-8793-EF6F9B1DC2F9}" type="VALUE">
                      <a:rPr lang="en-US"/>
                      <a:pPr/>
                      <a:t>[VALUE]</a:t>
                    </a:fld>
                    <a:r>
                      <a:rPr lang="en-US"/>
                      <a:t> þús. tonn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-íg.</a:t>
                    </a:r>
                    <a:endParaRPr lang="en-US" baseline="0"/>
                  </a:p>
                  <a:p>
                    <a:fld id="{13FE5342-081E-41D3-A79A-EBA013340874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25263349773311"/>
                      <c:h val="0.13105279922165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22E-466A-B796-116B3A85C304}"/>
                </c:ext>
              </c:extLst>
            </c:dLbl>
            <c:dLbl>
              <c:idx val="1"/>
              <c:layout>
                <c:manualLayout>
                  <c:x val="0.20389412062499154"/>
                  <c:y val="0.12314758326072167"/>
                </c:manualLayout>
              </c:layout>
              <c:tx>
                <c:rich>
                  <a:bodyPr/>
                  <a:lstStyle/>
                  <a:p>
                    <a:fld id="{C6704EBE-9E1D-4CDD-B8A4-59C6CBF661B9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95C5A1A6-63A4-47DC-9352-E559C8996C88}" type="VALUE">
                      <a:rPr lang="en-US"/>
                      <a:pPr/>
                      <a:t>[VALUE]</a:t>
                    </a:fld>
                    <a:r>
                      <a:rPr lang="en-US"/>
                      <a:t> þús. tonn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-íg.</a:t>
                    </a:r>
                    <a:endParaRPr lang="en-US" baseline="0"/>
                  </a:p>
                  <a:p>
                    <a:fld id="{04509D81-E15C-42E8-A8F0-B37FF17FCB44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84779503393696"/>
                      <c:h val="0.13095643209998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22E-466A-B796-116B3A85C304}"/>
                </c:ext>
              </c:extLst>
            </c:dLbl>
            <c:dLbl>
              <c:idx val="2"/>
              <c:layout>
                <c:manualLayout>
                  <c:x val="-0.14146331521721492"/>
                  <c:y val="0.16920264740996593"/>
                </c:manualLayout>
              </c:layout>
              <c:tx>
                <c:rich>
                  <a:bodyPr/>
                  <a:lstStyle/>
                  <a:p>
                    <a:fld id="{715C3BD4-AE21-42E9-A20F-69DEBA1BF2C2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1A0E6371-B0FF-4718-AB41-2159ACB0DF39}" type="VALUE">
                      <a:rPr lang="en-US"/>
                      <a:pPr/>
                      <a:t>[VALUE]</a:t>
                    </a:fld>
                    <a:r>
                      <a:rPr lang="en-US"/>
                      <a:t> þús. tonn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-íg.</a:t>
                    </a:r>
                  </a:p>
                  <a:p>
                    <a:r>
                      <a:rPr lang="en-US" baseline="0"/>
                      <a:t>22%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22E-466A-B796-116B3A85C304}"/>
                </c:ext>
              </c:extLst>
            </c:dLbl>
            <c:dLbl>
              <c:idx val="3"/>
              <c:layout>
                <c:manualLayout>
                  <c:x val="-0.2713301648785873"/>
                  <c:y val="0.32506996236991353"/>
                </c:manualLayout>
              </c:layout>
              <c:tx>
                <c:rich>
                  <a:bodyPr/>
                  <a:lstStyle/>
                  <a:p>
                    <a:fld id="{9AEFAD1F-569F-494B-BF07-3F7AB49A827B}" type="CATEGORYNAME">
                      <a:rPr lang="en-US" sz="1200" b="1"/>
                      <a:pPr/>
                      <a:t>[CATEGORY NAME]</a:t>
                    </a:fld>
                    <a:endParaRPr lang="en-US" sz="1200" b="1" baseline="0"/>
                  </a:p>
                  <a:p>
                    <a:fld id="{641849D8-8145-4310-9ABC-580D1AC47B0B}" type="VALUE">
                      <a:rPr lang="en-US"/>
                      <a:pPr/>
                      <a:t>[VALUE]</a:t>
                    </a:fld>
                    <a:r>
                      <a:rPr lang="en-US"/>
                      <a:t> þús.</a:t>
                    </a:r>
                    <a:r>
                      <a:rPr lang="en-US" baseline="0"/>
                      <a:t> tonn  CO</a:t>
                    </a:r>
                    <a:r>
                      <a:rPr lang="en-US" baseline="-25000"/>
                      <a:t>2</a:t>
                    </a:r>
                    <a:r>
                      <a:rPr lang="en-US" baseline="0"/>
                      <a:t>-íg.</a:t>
                    </a:r>
                  </a:p>
                  <a:p>
                    <a:fld id="{5170D51B-A8F3-4934-A0BD-713197331373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28731569756432"/>
                      <c:h val="0.141158564814814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22E-466A-B796-116B3A85C304}"/>
                </c:ext>
              </c:extLst>
            </c:dLbl>
            <c:dLbl>
              <c:idx val="4"/>
              <c:layout>
                <c:manualLayout>
                  <c:x val="-0.27709128640593794"/>
                  <c:y val="0.21947231728198124"/>
                </c:manualLayout>
              </c:layout>
              <c:tx>
                <c:rich>
                  <a:bodyPr/>
                  <a:lstStyle/>
                  <a:p>
                    <a:fld id="{FE66EE54-9304-44B3-B42B-45E70AEC1BDF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65A6E37A-ADD8-4BF6-A038-9F8C91F40857}" type="VALUE">
                      <a:rPr lang="en-US" sz="1050"/>
                      <a:pPr/>
                      <a:t>[VALUE]</a:t>
                    </a:fld>
                    <a:r>
                      <a:rPr lang="en-US" sz="1050"/>
                      <a:t>  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05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sz="1050" baseline="0"/>
                  </a:p>
                  <a:p>
                    <a:fld id="{2BDF1EDF-79F5-4787-A62E-62000B309711}" type="PERCENTAGE">
                      <a:rPr lang="en-US" sz="1050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65658400200532"/>
                      <c:h val="0.148344441482271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22E-466A-B796-116B3A85C304}"/>
                </c:ext>
              </c:extLst>
            </c:dLbl>
            <c:dLbl>
              <c:idx val="5"/>
              <c:layout>
                <c:manualLayout>
                  <c:x val="-0.30801824298256403"/>
                  <c:y val="0.1120371796678607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Jarðvarmavirkjanir</a:t>
                    </a:r>
                  </a:p>
                  <a:p>
                    <a:r>
                      <a:rPr lang="en-US" sz="1200"/>
                      <a:t>190 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05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sz="1050"/>
                  </a:p>
                  <a:p>
                    <a:r>
                      <a:rPr lang="en-US" sz="1200"/>
                      <a:t>7%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40338541666667"/>
                      <c:h val="0.1813768518518518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B22E-466A-B796-116B3A85C304}"/>
                </c:ext>
              </c:extLst>
            </c:dLbl>
            <c:dLbl>
              <c:idx val="6"/>
              <c:layout>
                <c:manualLayout>
                  <c:x val="-0.35723036950348352"/>
                  <c:y val="-1.1877098461413126E-2"/>
                </c:manualLayout>
              </c:layout>
              <c:tx>
                <c:rich>
                  <a:bodyPr/>
                  <a:lstStyle/>
                  <a:p>
                    <a:fld id="{44AC1E7A-C454-4C6C-8A7B-05243E630DD9}" type="CATEGORYNAME">
                      <a:rPr lang="en-US" sz="1200" b="1"/>
                      <a:pPr/>
                      <a:t>[CATEGORY NAME]</a:t>
                    </a:fld>
                    <a:endParaRPr lang="en-US" sz="1200" b="1" baseline="0"/>
                  </a:p>
                  <a:p>
                    <a:fld id="{F68567F0-B331-490F-9BCF-4E3494162768}" type="VALUE">
                      <a:rPr lang="en-US"/>
                      <a:pPr/>
                      <a:t>[VALUE]</a:t>
                    </a:fld>
                    <a:r>
                      <a:rPr lang="en-US"/>
                      <a:t> þús.</a:t>
                    </a:r>
                    <a:r>
                      <a:rPr lang="en-US" baseline="0"/>
                      <a:t> tonn CO</a:t>
                    </a:r>
                    <a:r>
                      <a:rPr lang="en-US" baseline="-25000"/>
                      <a:t>2</a:t>
                    </a:r>
                    <a:r>
                      <a:rPr lang="en-US" baseline="0"/>
                      <a:t>-íg.</a:t>
                    </a:r>
                  </a:p>
                  <a:p>
                    <a:fld id="{ACC3E3EE-F701-459C-AF4E-080300C0E49B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22E-466A-B796-116B3A85C304}"/>
                </c:ext>
              </c:extLst>
            </c:dLbl>
            <c:dLbl>
              <c:idx val="7"/>
              <c:layout>
                <c:manualLayout>
                  <c:x val="-0.20982635968571497"/>
                  <c:y val="-9.856026798650795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Annað</a:t>
                    </a:r>
                  </a:p>
                  <a:p>
                    <a:fld id="{82EDCD12-C0FF-490E-9336-00F951A513B8}" type="VALUE">
                      <a:rPr lang="en-US" sz="1050"/>
                      <a:pPr/>
                      <a:t>[VALUE]</a:t>
                    </a:fld>
                    <a:r>
                      <a:rPr lang="en-US" sz="1050"/>
                      <a:t> 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05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50" b="0" i="0" u="none" strike="noStrike" kern="1200" baseline="0">
                        <a:solidFill>
                          <a:sysClr val="windowText" lastClr="000000"/>
                        </a:solidFill>
                      </a:rPr>
                      <a:t>-íg</a:t>
                    </a:r>
                    <a:r>
                      <a:rPr 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.</a:t>
                    </a:r>
                    <a:endParaRPr lang="en-US" baseline="0"/>
                  </a:p>
                  <a:p>
                    <a:fld id="{308A091A-42FB-4674-8C9D-606A9A79428E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52347301803541"/>
                      <c:h val="0.1508682870370370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22E-466A-B796-116B3A85C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'Talnagögn (eftir skuldb.)'!$A$20:$A$31</c15:sqref>
                  </c15:fullRef>
                </c:ext>
              </c:extLst>
              <c:f>('Talnagögn (eftir skuldb.)'!$A$20,'Talnagögn (eftir skuldb.)'!$A$25:$A$31)</c:f>
              <c:strCache>
                <c:ptCount val="8"/>
                <c:pt idx="0">
                  <c:v>Vegasamgöngur</c:v>
                </c:pt>
                <c:pt idx="1">
                  <c:v>Fiskiskip</c:v>
                </c:pt>
                <c:pt idx="2">
                  <c:v>Landbúnaður</c:v>
                </c:pt>
                <c:pt idx="3">
                  <c:v>Urðun úrgangs</c:v>
                </c:pt>
                <c:pt idx="4">
                  <c:v>Kælibúnaður (F-gös)</c:v>
                </c:pt>
                <c:pt idx="5">
                  <c:v>Jarðvarmavirkjanir</c:v>
                </c:pt>
                <c:pt idx="6">
                  <c:v>Vélar og tæki</c:v>
                </c:pt>
                <c:pt idx="7">
                  <c:v>Annað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skuldb.)'!$U$20:$U$31</c15:sqref>
                  </c15:fullRef>
                </c:ext>
              </c:extLst>
              <c:f>('Talnagögn (eftir skuldb.)'!$U$20,'Talnagögn (eftir skuldb.)'!$U$25:$U$31)</c:f>
              <c:numCache>
                <c:formatCode>0</c:formatCode>
                <c:ptCount val="8"/>
                <c:pt idx="0">
                  <c:v>925.60832287035737</c:v>
                </c:pt>
                <c:pt idx="1">
                  <c:v>483.84979942226926</c:v>
                </c:pt>
                <c:pt idx="2">
                  <c:v>603.55429468127068</c:v>
                </c:pt>
                <c:pt idx="3">
                  <c:v>200.31870121092686</c:v>
                </c:pt>
                <c:pt idx="4">
                  <c:v>128.68568782407004</c:v>
                </c:pt>
                <c:pt idx="5">
                  <c:v>190.25900000000001</c:v>
                </c:pt>
                <c:pt idx="6">
                  <c:v>59.67462757267311</c:v>
                </c:pt>
                <c:pt idx="7">
                  <c:v>211.42645892127484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0-B22E-466A-B796-116B3A85C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5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á beinni ábyrgð Íslands</a:t>
            </a:r>
            <a:endParaRPr lang="is-IS" sz="1400" b="0" i="0" u="none" strike="noStrike" kern="1200" spc="0" baseline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2005-2022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'Talnagögn (eftir skuldb.)'!$A$20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skuldb.)'!$D$20:$AC$20</c15:sqref>
                  </c15:fullRef>
                </c:ext>
              </c:extLst>
              <c:f>'Talnagögn (eftir skuldb.)'!$D$20:$U$20</c:f>
              <c:numCache>
                <c:formatCode>0</c:formatCode>
                <c:ptCount val="18"/>
                <c:pt idx="0">
                  <c:v>774.95470613780287</c:v>
                </c:pt>
                <c:pt idx="1">
                  <c:v>883.41144498170718</c:v>
                </c:pt>
                <c:pt idx="2">
                  <c:v>914.91713253634725</c:v>
                </c:pt>
                <c:pt idx="3">
                  <c:v>861.17776940530962</c:v>
                </c:pt>
                <c:pt idx="4">
                  <c:v>861.96894493001867</c:v>
                </c:pt>
                <c:pt idx="5">
                  <c:v>814.45229993916655</c:v>
                </c:pt>
                <c:pt idx="6">
                  <c:v>796.0575165531028</c:v>
                </c:pt>
                <c:pt idx="7">
                  <c:v>790.6124162300797</c:v>
                </c:pt>
                <c:pt idx="8">
                  <c:v>805.0800900793148</c:v>
                </c:pt>
                <c:pt idx="9">
                  <c:v>804.19579774012311</c:v>
                </c:pt>
                <c:pt idx="10">
                  <c:v>826.79352678517716</c:v>
                </c:pt>
                <c:pt idx="11">
                  <c:v>901.9003205985739</c:v>
                </c:pt>
                <c:pt idx="12">
                  <c:v>951.54293739803609</c:v>
                </c:pt>
                <c:pt idx="13">
                  <c:v>977.06341853400272</c:v>
                </c:pt>
                <c:pt idx="14">
                  <c:v>956.72584353009074</c:v>
                </c:pt>
                <c:pt idx="15">
                  <c:v>830.5811480636213</c:v>
                </c:pt>
                <c:pt idx="16">
                  <c:v>859.59329867083193</c:v>
                </c:pt>
                <c:pt idx="17">
                  <c:v>925.60832287035737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5-4114-B8BB-0368CE26E644}"/>
            </c:ext>
          </c:extLst>
        </c:ser>
        <c:ser>
          <c:idx val="1"/>
          <c:order val="1"/>
          <c:tx>
            <c:strRef>
              <c:f>'Talnagögn (eftir skuldb.)'!$A$25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skuldb.)'!$D$25:$AC$25</c15:sqref>
                  </c15:fullRef>
                </c:ext>
              </c:extLst>
              <c:f>'Talnagögn (eftir skuldb.)'!$D$25:$U$25</c:f>
              <c:numCache>
                <c:formatCode>0</c:formatCode>
                <c:ptCount val="18"/>
                <c:pt idx="0">
                  <c:v>742.27579695757936</c:v>
                </c:pt>
                <c:pt idx="1">
                  <c:v>676.16624793131371</c:v>
                </c:pt>
                <c:pt idx="2">
                  <c:v>768.90031104164586</c:v>
                </c:pt>
                <c:pt idx="3">
                  <c:v>706.67813037021858</c:v>
                </c:pt>
                <c:pt idx="4">
                  <c:v>762.70393720745039</c:v>
                </c:pt>
                <c:pt idx="5">
                  <c:v>726.56824505484042</c:v>
                </c:pt>
                <c:pt idx="6">
                  <c:v>657.20260984912954</c:v>
                </c:pt>
                <c:pt idx="7">
                  <c:v>651.37378056662806</c:v>
                </c:pt>
                <c:pt idx="8">
                  <c:v>614.72284085059744</c:v>
                </c:pt>
                <c:pt idx="9">
                  <c:v>606.24671374501463</c:v>
                </c:pt>
                <c:pt idx="10">
                  <c:v>621.21667747516926</c:v>
                </c:pt>
                <c:pt idx="11">
                  <c:v>520.73402822355308</c:v>
                </c:pt>
                <c:pt idx="12">
                  <c:v>530.38114253534809</c:v>
                </c:pt>
                <c:pt idx="13">
                  <c:v>546.90019133575004</c:v>
                </c:pt>
                <c:pt idx="14">
                  <c:v>518.36234827609735</c:v>
                </c:pt>
                <c:pt idx="15">
                  <c:v>509.4936336131226</c:v>
                </c:pt>
                <c:pt idx="16">
                  <c:v>574.18107497655603</c:v>
                </c:pt>
                <c:pt idx="17">
                  <c:v>483.84979942226926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114-B8BB-0368CE26E644}"/>
            </c:ext>
          </c:extLst>
        </c:ser>
        <c:ser>
          <c:idx val="2"/>
          <c:order val="2"/>
          <c:tx>
            <c:strRef>
              <c:f>'Talnagögn (eftir skuldb.)'!$A$26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skuldb.)'!$D$26:$AC$26</c15:sqref>
                  </c15:fullRef>
                </c:ext>
              </c:extLst>
              <c:f>'Talnagögn (eftir skuldb.)'!$D$26:$U$26</c:f>
              <c:numCache>
                <c:formatCode>0</c:formatCode>
                <c:ptCount val="18"/>
                <c:pt idx="0">
                  <c:v>609.19232594040284</c:v>
                </c:pt>
                <c:pt idx="1">
                  <c:v>635.4132377741372</c:v>
                </c:pt>
                <c:pt idx="2">
                  <c:v>652.12512448068458</c:v>
                </c:pt>
                <c:pt idx="3">
                  <c:v>668.45547776100284</c:v>
                </c:pt>
                <c:pt idx="4">
                  <c:v>658.46510076053028</c:v>
                </c:pt>
                <c:pt idx="5">
                  <c:v>645.79234623701984</c:v>
                </c:pt>
                <c:pt idx="6">
                  <c:v>643.48121356878744</c:v>
                </c:pt>
                <c:pt idx="7">
                  <c:v>638.3720383979005</c:v>
                </c:pt>
                <c:pt idx="8">
                  <c:v>623.26461716951133</c:v>
                </c:pt>
                <c:pt idx="9">
                  <c:v>667.26076973094928</c:v>
                </c:pt>
                <c:pt idx="10">
                  <c:v>656.95608345437574</c:v>
                </c:pt>
                <c:pt idx="11">
                  <c:v>657.03854191119513</c:v>
                </c:pt>
                <c:pt idx="12">
                  <c:v>658.51475362167639</c:v>
                </c:pt>
                <c:pt idx="13">
                  <c:v>636.00810289439687</c:v>
                </c:pt>
                <c:pt idx="14">
                  <c:v>619.03776173120718</c:v>
                </c:pt>
                <c:pt idx="15">
                  <c:v>615.86354554928857</c:v>
                </c:pt>
                <c:pt idx="16">
                  <c:v>618.95935184762129</c:v>
                </c:pt>
                <c:pt idx="17">
                  <c:v>603.55429468127068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5-4114-B8BB-0368CE26E644}"/>
            </c:ext>
          </c:extLst>
        </c:ser>
        <c:ser>
          <c:idx val="3"/>
          <c:order val="3"/>
          <c:tx>
            <c:strRef>
              <c:f>'Talnagögn (eftir skuldb.)'!$A$27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skuldb.)'!$D$27:$AC$27</c15:sqref>
                  </c15:fullRef>
                </c:ext>
              </c:extLst>
              <c:f>'Talnagögn (eftir skuldb.)'!$D$27:$U$27</c:f>
              <c:numCache>
                <c:formatCode>0</c:formatCode>
                <c:ptCount val="18"/>
                <c:pt idx="0">
                  <c:v>277.2825745549988</c:v>
                </c:pt>
                <c:pt idx="1">
                  <c:v>311.31723678982939</c:v>
                </c:pt>
                <c:pt idx="2">
                  <c:v>306.95765195547676</c:v>
                </c:pt>
                <c:pt idx="3">
                  <c:v>291.63201087087157</c:v>
                </c:pt>
                <c:pt idx="4">
                  <c:v>280.43416627171723</c:v>
                </c:pt>
                <c:pt idx="5">
                  <c:v>279.45451272536059</c:v>
                </c:pt>
                <c:pt idx="6">
                  <c:v>254.44346898462703</c:v>
                </c:pt>
                <c:pt idx="7">
                  <c:v>226.01303191926445</c:v>
                </c:pt>
                <c:pt idx="8">
                  <c:v>240.41647379083136</c:v>
                </c:pt>
                <c:pt idx="9">
                  <c:v>238.24983784273928</c:v>
                </c:pt>
                <c:pt idx="10">
                  <c:v>234.29881732130261</c:v>
                </c:pt>
                <c:pt idx="11">
                  <c:v>226.43723717776425</c:v>
                </c:pt>
                <c:pt idx="12">
                  <c:v>219.46902256096413</c:v>
                </c:pt>
                <c:pt idx="13">
                  <c:v>227.40865753842743</c:v>
                </c:pt>
                <c:pt idx="14">
                  <c:v>188.44997211311514</c:v>
                </c:pt>
                <c:pt idx="15">
                  <c:v>213.91760704683617</c:v>
                </c:pt>
                <c:pt idx="16">
                  <c:v>210.35359044823616</c:v>
                </c:pt>
                <c:pt idx="17">
                  <c:v>200.31870121092686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5-4114-B8BB-0368CE26E644}"/>
            </c:ext>
          </c:extLst>
        </c:ser>
        <c:ser>
          <c:idx val="4"/>
          <c:order val="4"/>
          <c:tx>
            <c:strRef>
              <c:f>'Talnagögn (eftir skuldb.)'!$A$28</c:f>
              <c:strCache>
                <c:ptCount val="1"/>
                <c:pt idx="0">
                  <c:v>Kælibúnaður (F-gös)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skuldb.)'!$D$28:$AC$28</c15:sqref>
                  </c15:fullRef>
                </c:ext>
              </c:extLst>
              <c:f>'Talnagögn (eftir skuldb.)'!$D$28:$U$28</c:f>
              <c:numCache>
                <c:formatCode>0</c:formatCode>
                <c:ptCount val="18"/>
                <c:pt idx="0">
                  <c:v>57.240469566094809</c:v>
                </c:pt>
                <c:pt idx="1">
                  <c:v>66.311041274602601</c:v>
                </c:pt>
                <c:pt idx="2">
                  <c:v>66.985140359962386</c:v>
                </c:pt>
                <c:pt idx="3">
                  <c:v>68.573839074618689</c:v>
                </c:pt>
                <c:pt idx="4">
                  <c:v>81.825140538339951</c:v>
                </c:pt>
                <c:pt idx="5">
                  <c:v>109.92044665303493</c:v>
                </c:pt>
                <c:pt idx="6">
                  <c:v>134.72753715860691</c:v>
                </c:pt>
                <c:pt idx="7">
                  <c:v>140.16573433239918</c:v>
                </c:pt>
                <c:pt idx="8">
                  <c:v>170.54391585235194</c:v>
                </c:pt>
                <c:pt idx="9">
                  <c:v>168.39192949744896</c:v>
                </c:pt>
                <c:pt idx="10">
                  <c:v>160.70253256557663</c:v>
                </c:pt>
                <c:pt idx="11">
                  <c:v>177.99899952965185</c:v>
                </c:pt>
                <c:pt idx="12">
                  <c:v>168.79995440710087</c:v>
                </c:pt>
                <c:pt idx="13">
                  <c:v>186.73086970629396</c:v>
                </c:pt>
                <c:pt idx="14">
                  <c:v>197.84735426091896</c:v>
                </c:pt>
                <c:pt idx="15">
                  <c:v>195.01394846593749</c:v>
                </c:pt>
                <c:pt idx="16">
                  <c:v>157.16739366556789</c:v>
                </c:pt>
                <c:pt idx="17">
                  <c:v>128.68568782407004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5-4114-B8BB-0368CE26E644}"/>
            </c:ext>
          </c:extLst>
        </c:ser>
        <c:ser>
          <c:idx val="5"/>
          <c:order val="5"/>
          <c:tx>
            <c:strRef>
              <c:f>'Talnagögn (eftir skuldb.)'!$A$29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skuldb.)'!$D$29:$AC$29</c15:sqref>
                  </c15:fullRef>
                </c:ext>
              </c:extLst>
              <c:f>'Talnagögn (eftir skuldb.)'!$D$29:$U$29</c:f>
              <c:numCache>
                <c:formatCode>0</c:formatCode>
                <c:ptCount val="18"/>
                <c:pt idx="0">
                  <c:v>119.43739330616143</c:v>
                </c:pt>
                <c:pt idx="1">
                  <c:v>129.4591322935857</c:v>
                </c:pt>
                <c:pt idx="2">
                  <c:v>150.1365476380019</c:v>
                </c:pt>
                <c:pt idx="3">
                  <c:v>188.79046841169912</c:v>
                </c:pt>
                <c:pt idx="4">
                  <c:v>172.68275584137766</c:v>
                </c:pt>
                <c:pt idx="5">
                  <c:v>194.76400000000001</c:v>
                </c:pt>
                <c:pt idx="6">
                  <c:v>183.428</c:v>
                </c:pt>
                <c:pt idx="7">
                  <c:v>175.14867999999998</c:v>
                </c:pt>
                <c:pt idx="8">
                  <c:v>177.02600000000001</c:v>
                </c:pt>
                <c:pt idx="9">
                  <c:v>187.44652000000002</c:v>
                </c:pt>
                <c:pt idx="10">
                  <c:v>167.55332000000001</c:v>
                </c:pt>
                <c:pt idx="11">
                  <c:v>152.1463984264463</c:v>
                </c:pt>
                <c:pt idx="12">
                  <c:v>149.39019999999999</c:v>
                </c:pt>
                <c:pt idx="13">
                  <c:v>159.285</c:v>
                </c:pt>
                <c:pt idx="14">
                  <c:v>166.61846041329147</c:v>
                </c:pt>
                <c:pt idx="15">
                  <c:v>179.18884</c:v>
                </c:pt>
                <c:pt idx="16">
                  <c:v>179.70779999999999</c:v>
                </c:pt>
                <c:pt idx="17">
                  <c:v>190.25900000000001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75-4114-B8BB-0368CE26E644}"/>
            </c:ext>
          </c:extLst>
        </c:ser>
        <c:ser>
          <c:idx val="6"/>
          <c:order val="6"/>
          <c:tx>
            <c:strRef>
              <c:f>'Talnagögn (eftir skuldb.)'!$A$30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skuldb.)'!$D$30:$AC$30</c15:sqref>
                  </c15:fullRef>
                </c:ext>
              </c:extLst>
              <c:f>'Talnagögn (eftir skuldb.)'!$D$30:$U$30</c:f>
              <c:numCache>
                <c:formatCode>0</c:formatCode>
                <c:ptCount val="18"/>
                <c:pt idx="0">
                  <c:v>236.89254361749528</c:v>
                </c:pt>
                <c:pt idx="1">
                  <c:v>214.30164332811569</c:v>
                </c:pt>
                <c:pt idx="2">
                  <c:v>215.83366248928382</c:v>
                </c:pt>
                <c:pt idx="3">
                  <c:v>208.96156893666625</c:v>
                </c:pt>
                <c:pt idx="4">
                  <c:v>145.57310735873384</c:v>
                </c:pt>
                <c:pt idx="5">
                  <c:v>116.66251837871671</c:v>
                </c:pt>
                <c:pt idx="6">
                  <c:v>106.72417328753399</c:v>
                </c:pt>
                <c:pt idx="7">
                  <c:v>102.82225724651583</c:v>
                </c:pt>
                <c:pt idx="8">
                  <c:v>98.852644261966958</c:v>
                </c:pt>
                <c:pt idx="9">
                  <c:v>117.37447230447313</c:v>
                </c:pt>
                <c:pt idx="10">
                  <c:v>116.13287890779705</c:v>
                </c:pt>
                <c:pt idx="11">
                  <c:v>135.51603796478179</c:v>
                </c:pt>
                <c:pt idx="12">
                  <c:v>138.05064207733514</c:v>
                </c:pt>
                <c:pt idx="13">
                  <c:v>109.98053877254956</c:v>
                </c:pt>
                <c:pt idx="14">
                  <c:v>86.903419069836758</c:v>
                </c:pt>
                <c:pt idx="15">
                  <c:v>63.052941906921831</c:v>
                </c:pt>
                <c:pt idx="16">
                  <c:v>60.291972034396778</c:v>
                </c:pt>
                <c:pt idx="17">
                  <c:v>59.67462757267311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75-4114-B8BB-0368CE26E644}"/>
            </c:ext>
          </c:extLst>
        </c:ser>
        <c:ser>
          <c:idx val="7"/>
          <c:order val="7"/>
          <c:tx>
            <c:strRef>
              <c:f>'Talnagögn (eftir skuldb.)'!$A$31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skuldb.)'!$D$31:$AC$31</c15:sqref>
                  </c15:fullRef>
                </c:ext>
              </c:extLst>
              <c:f>'Talnagögn (eftir skuldb.)'!$D$31:$U$31</c:f>
              <c:numCache>
                <c:formatCode>0</c:formatCode>
                <c:ptCount val="18"/>
                <c:pt idx="0">
                  <c:v>366.60431431716506</c:v>
                </c:pt>
                <c:pt idx="1">
                  <c:v>403.87091168955885</c:v>
                </c:pt>
                <c:pt idx="2">
                  <c:v>412.80642737726976</c:v>
                </c:pt>
                <c:pt idx="3">
                  <c:v>354.87260785412491</c:v>
                </c:pt>
                <c:pt idx="4">
                  <c:v>251.12354803996732</c:v>
                </c:pt>
                <c:pt idx="5">
                  <c:v>212.67207657904419</c:v>
                </c:pt>
                <c:pt idx="6">
                  <c:v>211.12838862272247</c:v>
                </c:pt>
                <c:pt idx="7">
                  <c:v>179.57408258157693</c:v>
                </c:pt>
                <c:pt idx="8">
                  <c:v>167.58254705321724</c:v>
                </c:pt>
                <c:pt idx="9">
                  <c:v>135.87606415931441</c:v>
                </c:pt>
                <c:pt idx="10">
                  <c:v>169.1501659180658</c:v>
                </c:pt>
                <c:pt idx="11">
                  <c:v>156.96310670397634</c:v>
                </c:pt>
                <c:pt idx="12">
                  <c:v>142.25675141626107</c:v>
                </c:pt>
                <c:pt idx="13">
                  <c:v>160.64665573340653</c:v>
                </c:pt>
                <c:pt idx="14">
                  <c:v>162.01018762797867</c:v>
                </c:pt>
                <c:pt idx="15">
                  <c:v>134.24458038583089</c:v>
                </c:pt>
                <c:pt idx="16">
                  <c:v>141.20644831175559</c:v>
                </c:pt>
                <c:pt idx="17">
                  <c:v>211.42645892127484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75-4114-B8BB-0368CE26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4840800"/>
        <c:axId val="1134837560"/>
      </c:barChart>
      <c:catAx>
        <c:axId val="1134840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4837560"/>
        <c:crosses val="autoZero"/>
        <c:auto val="1"/>
        <c:lblAlgn val="ctr"/>
        <c:lblOffset val="100"/>
        <c:noMultiLvlLbl val="0"/>
      </c:catAx>
      <c:valAx>
        <c:axId val="1134837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484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á beinni ábyrgð Íslands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2005-2022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'Talnagögn (eftir skuldb.)'!$A$20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skuldb.)'!$D$20:$AC$20</c15:sqref>
                  </c15:fullRef>
                </c:ext>
              </c:extLst>
              <c:f>'Talnagögn (eftir skuldb.)'!$D$20:$U$20</c:f>
              <c:numCache>
                <c:formatCode>0</c:formatCode>
                <c:ptCount val="18"/>
                <c:pt idx="0">
                  <c:v>774.95470613780287</c:v>
                </c:pt>
                <c:pt idx="1">
                  <c:v>883.41144498170718</c:v>
                </c:pt>
                <c:pt idx="2">
                  <c:v>914.91713253634725</c:v>
                </c:pt>
                <c:pt idx="3">
                  <c:v>861.17776940530962</c:v>
                </c:pt>
                <c:pt idx="4">
                  <c:v>861.96894493001867</c:v>
                </c:pt>
                <c:pt idx="5">
                  <c:v>814.45229993916655</c:v>
                </c:pt>
                <c:pt idx="6">
                  <c:v>796.0575165531028</c:v>
                </c:pt>
                <c:pt idx="7">
                  <c:v>790.6124162300797</c:v>
                </c:pt>
                <c:pt idx="8">
                  <c:v>805.0800900793148</c:v>
                </c:pt>
                <c:pt idx="9">
                  <c:v>804.19579774012311</c:v>
                </c:pt>
                <c:pt idx="10">
                  <c:v>826.79352678517716</c:v>
                </c:pt>
                <c:pt idx="11">
                  <c:v>901.9003205985739</c:v>
                </c:pt>
                <c:pt idx="12">
                  <c:v>951.54293739803609</c:v>
                </c:pt>
                <c:pt idx="13">
                  <c:v>977.06341853400272</c:v>
                </c:pt>
                <c:pt idx="14">
                  <c:v>956.72584353009074</c:v>
                </c:pt>
                <c:pt idx="15">
                  <c:v>830.5811480636213</c:v>
                </c:pt>
                <c:pt idx="16">
                  <c:v>859.59329867083193</c:v>
                </c:pt>
                <c:pt idx="17">
                  <c:v>925.60832287035737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1-48B7-A66E-BE672E3AD025}"/>
            </c:ext>
          </c:extLst>
        </c:ser>
        <c:ser>
          <c:idx val="1"/>
          <c:order val="1"/>
          <c:tx>
            <c:strRef>
              <c:f>'Talnagögn (eftir skuldb.)'!$A$25</c:f>
              <c:strCache>
                <c:ptCount val="1"/>
                <c:pt idx="0">
                  <c:v>Fiskiskip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skuldb.)'!$D$25:$AC$25</c15:sqref>
                  </c15:fullRef>
                </c:ext>
              </c:extLst>
              <c:f>'Talnagögn (eftir skuldb.)'!$D$25:$U$25</c:f>
              <c:numCache>
                <c:formatCode>0</c:formatCode>
                <c:ptCount val="18"/>
                <c:pt idx="0">
                  <c:v>742.27579695757936</c:v>
                </c:pt>
                <c:pt idx="1">
                  <c:v>676.16624793131371</c:v>
                </c:pt>
                <c:pt idx="2">
                  <c:v>768.90031104164586</c:v>
                </c:pt>
                <c:pt idx="3">
                  <c:v>706.67813037021858</c:v>
                </c:pt>
                <c:pt idx="4">
                  <c:v>762.70393720745039</c:v>
                </c:pt>
                <c:pt idx="5">
                  <c:v>726.56824505484042</c:v>
                </c:pt>
                <c:pt idx="6">
                  <c:v>657.20260984912954</c:v>
                </c:pt>
                <c:pt idx="7">
                  <c:v>651.37378056662806</c:v>
                </c:pt>
                <c:pt idx="8">
                  <c:v>614.72284085059744</c:v>
                </c:pt>
                <c:pt idx="9">
                  <c:v>606.24671374501463</c:v>
                </c:pt>
                <c:pt idx="10">
                  <c:v>621.21667747516926</c:v>
                </c:pt>
                <c:pt idx="11">
                  <c:v>520.73402822355308</c:v>
                </c:pt>
                <c:pt idx="12">
                  <c:v>530.38114253534809</c:v>
                </c:pt>
                <c:pt idx="13">
                  <c:v>546.90019133575004</c:v>
                </c:pt>
                <c:pt idx="14">
                  <c:v>518.36234827609735</c:v>
                </c:pt>
                <c:pt idx="15">
                  <c:v>509.4936336131226</c:v>
                </c:pt>
                <c:pt idx="16">
                  <c:v>574.18107497655603</c:v>
                </c:pt>
                <c:pt idx="17">
                  <c:v>483.84979942226926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1-48B7-A66E-BE672E3AD025}"/>
            </c:ext>
          </c:extLst>
        </c:ser>
        <c:ser>
          <c:idx val="2"/>
          <c:order val="2"/>
          <c:tx>
            <c:strRef>
              <c:f>'Talnagögn (eftir skuldb.)'!$A$26</c:f>
              <c:strCache>
                <c:ptCount val="1"/>
                <c:pt idx="0">
                  <c:v>Landbúnaður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skuldb.)'!$D$26:$AC$26</c15:sqref>
                  </c15:fullRef>
                </c:ext>
              </c:extLst>
              <c:f>'Talnagögn (eftir skuldb.)'!$D$26:$U$26</c:f>
              <c:numCache>
                <c:formatCode>0</c:formatCode>
                <c:ptCount val="18"/>
                <c:pt idx="0">
                  <c:v>609.19232594040284</c:v>
                </c:pt>
                <c:pt idx="1">
                  <c:v>635.4132377741372</c:v>
                </c:pt>
                <c:pt idx="2">
                  <c:v>652.12512448068458</c:v>
                </c:pt>
                <c:pt idx="3">
                  <c:v>668.45547776100284</c:v>
                </c:pt>
                <c:pt idx="4">
                  <c:v>658.46510076053028</c:v>
                </c:pt>
                <c:pt idx="5">
                  <c:v>645.79234623701984</c:v>
                </c:pt>
                <c:pt idx="6">
                  <c:v>643.48121356878744</c:v>
                </c:pt>
                <c:pt idx="7">
                  <c:v>638.3720383979005</c:v>
                </c:pt>
                <c:pt idx="8">
                  <c:v>623.26461716951133</c:v>
                </c:pt>
                <c:pt idx="9">
                  <c:v>667.26076973094928</c:v>
                </c:pt>
                <c:pt idx="10">
                  <c:v>656.95608345437574</c:v>
                </c:pt>
                <c:pt idx="11">
                  <c:v>657.03854191119513</c:v>
                </c:pt>
                <c:pt idx="12">
                  <c:v>658.51475362167639</c:v>
                </c:pt>
                <c:pt idx="13">
                  <c:v>636.00810289439687</c:v>
                </c:pt>
                <c:pt idx="14">
                  <c:v>619.03776173120718</c:v>
                </c:pt>
                <c:pt idx="15">
                  <c:v>615.86354554928857</c:v>
                </c:pt>
                <c:pt idx="16">
                  <c:v>618.95935184762129</c:v>
                </c:pt>
                <c:pt idx="17">
                  <c:v>603.55429468127068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D1-48B7-A66E-BE672E3AD025}"/>
            </c:ext>
          </c:extLst>
        </c:ser>
        <c:ser>
          <c:idx val="3"/>
          <c:order val="3"/>
          <c:tx>
            <c:strRef>
              <c:f>'Talnagögn (eftir skuldb.)'!$A$27</c:f>
              <c:strCache>
                <c:ptCount val="1"/>
                <c:pt idx="0">
                  <c:v>Urðun úrgangs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skuldb.)'!$D$27:$AC$27</c15:sqref>
                  </c15:fullRef>
                </c:ext>
              </c:extLst>
              <c:f>'Talnagögn (eftir skuldb.)'!$D$27:$U$27</c:f>
              <c:numCache>
                <c:formatCode>0</c:formatCode>
                <c:ptCount val="18"/>
                <c:pt idx="0">
                  <c:v>277.2825745549988</c:v>
                </c:pt>
                <c:pt idx="1">
                  <c:v>311.31723678982939</c:v>
                </c:pt>
                <c:pt idx="2">
                  <c:v>306.95765195547676</c:v>
                </c:pt>
                <c:pt idx="3">
                  <c:v>291.63201087087157</c:v>
                </c:pt>
                <c:pt idx="4">
                  <c:v>280.43416627171723</c:v>
                </c:pt>
                <c:pt idx="5">
                  <c:v>279.45451272536059</c:v>
                </c:pt>
                <c:pt idx="6">
                  <c:v>254.44346898462703</c:v>
                </c:pt>
                <c:pt idx="7">
                  <c:v>226.01303191926445</c:v>
                </c:pt>
                <c:pt idx="8">
                  <c:v>240.41647379083136</c:v>
                </c:pt>
                <c:pt idx="9">
                  <c:v>238.24983784273928</c:v>
                </c:pt>
                <c:pt idx="10">
                  <c:v>234.29881732130261</c:v>
                </c:pt>
                <c:pt idx="11">
                  <c:v>226.43723717776425</c:v>
                </c:pt>
                <c:pt idx="12">
                  <c:v>219.46902256096413</c:v>
                </c:pt>
                <c:pt idx="13">
                  <c:v>227.40865753842743</c:v>
                </c:pt>
                <c:pt idx="14">
                  <c:v>188.44997211311514</c:v>
                </c:pt>
                <c:pt idx="15">
                  <c:v>213.91760704683617</c:v>
                </c:pt>
                <c:pt idx="16">
                  <c:v>210.35359044823616</c:v>
                </c:pt>
                <c:pt idx="17">
                  <c:v>200.31870121092686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D1-48B7-A66E-BE672E3AD025}"/>
            </c:ext>
          </c:extLst>
        </c:ser>
        <c:ser>
          <c:idx val="4"/>
          <c:order val="4"/>
          <c:tx>
            <c:strRef>
              <c:f>'Talnagögn (eftir skuldb.)'!$A$28</c:f>
              <c:strCache>
                <c:ptCount val="1"/>
                <c:pt idx="0">
                  <c:v>Kælibúnaður (F-gös)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skuldb.)'!$D$28:$AC$28</c15:sqref>
                  </c15:fullRef>
                </c:ext>
              </c:extLst>
              <c:f>'Talnagögn (eftir skuldb.)'!$D$28:$U$28</c:f>
              <c:numCache>
                <c:formatCode>0</c:formatCode>
                <c:ptCount val="18"/>
                <c:pt idx="0">
                  <c:v>57.240469566094809</c:v>
                </c:pt>
                <c:pt idx="1">
                  <c:v>66.311041274602601</c:v>
                </c:pt>
                <c:pt idx="2">
                  <c:v>66.985140359962386</c:v>
                </c:pt>
                <c:pt idx="3">
                  <c:v>68.573839074618689</c:v>
                </c:pt>
                <c:pt idx="4">
                  <c:v>81.825140538339951</c:v>
                </c:pt>
                <c:pt idx="5">
                  <c:v>109.92044665303493</c:v>
                </c:pt>
                <c:pt idx="6">
                  <c:v>134.72753715860691</c:v>
                </c:pt>
                <c:pt idx="7">
                  <c:v>140.16573433239918</c:v>
                </c:pt>
                <c:pt idx="8">
                  <c:v>170.54391585235194</c:v>
                </c:pt>
                <c:pt idx="9">
                  <c:v>168.39192949744896</c:v>
                </c:pt>
                <c:pt idx="10">
                  <c:v>160.70253256557663</c:v>
                </c:pt>
                <c:pt idx="11">
                  <c:v>177.99899952965185</c:v>
                </c:pt>
                <c:pt idx="12">
                  <c:v>168.79995440710087</c:v>
                </c:pt>
                <c:pt idx="13">
                  <c:v>186.73086970629396</c:v>
                </c:pt>
                <c:pt idx="14">
                  <c:v>197.84735426091896</c:v>
                </c:pt>
                <c:pt idx="15">
                  <c:v>195.01394846593749</c:v>
                </c:pt>
                <c:pt idx="16">
                  <c:v>157.16739366556789</c:v>
                </c:pt>
                <c:pt idx="17">
                  <c:v>128.68568782407004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D1-48B7-A66E-BE672E3AD025}"/>
            </c:ext>
          </c:extLst>
        </c:ser>
        <c:ser>
          <c:idx val="5"/>
          <c:order val="5"/>
          <c:tx>
            <c:strRef>
              <c:f>'Talnagögn (eftir skuldb.)'!$A$29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skuldb.)'!$D$29:$AC$29</c15:sqref>
                  </c15:fullRef>
                </c:ext>
              </c:extLst>
              <c:f>'Talnagögn (eftir skuldb.)'!$D$29:$U$29</c:f>
              <c:numCache>
                <c:formatCode>0</c:formatCode>
                <c:ptCount val="18"/>
                <c:pt idx="0">
                  <c:v>119.43739330616143</c:v>
                </c:pt>
                <c:pt idx="1">
                  <c:v>129.4591322935857</c:v>
                </c:pt>
                <c:pt idx="2">
                  <c:v>150.1365476380019</c:v>
                </c:pt>
                <c:pt idx="3">
                  <c:v>188.79046841169912</c:v>
                </c:pt>
                <c:pt idx="4">
                  <c:v>172.68275584137766</c:v>
                </c:pt>
                <c:pt idx="5">
                  <c:v>194.76400000000001</c:v>
                </c:pt>
                <c:pt idx="6">
                  <c:v>183.428</c:v>
                </c:pt>
                <c:pt idx="7">
                  <c:v>175.14867999999998</c:v>
                </c:pt>
                <c:pt idx="8">
                  <c:v>177.02600000000001</c:v>
                </c:pt>
                <c:pt idx="9">
                  <c:v>187.44652000000002</c:v>
                </c:pt>
                <c:pt idx="10">
                  <c:v>167.55332000000001</c:v>
                </c:pt>
                <c:pt idx="11">
                  <c:v>152.1463984264463</c:v>
                </c:pt>
                <c:pt idx="12">
                  <c:v>149.39019999999999</c:v>
                </c:pt>
                <c:pt idx="13">
                  <c:v>159.285</c:v>
                </c:pt>
                <c:pt idx="14">
                  <c:v>166.61846041329147</c:v>
                </c:pt>
                <c:pt idx="15">
                  <c:v>179.18884</c:v>
                </c:pt>
                <c:pt idx="16">
                  <c:v>179.70779999999999</c:v>
                </c:pt>
                <c:pt idx="17">
                  <c:v>190.25900000000001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D1-48B7-A66E-BE672E3AD025}"/>
            </c:ext>
          </c:extLst>
        </c:ser>
        <c:ser>
          <c:idx val="6"/>
          <c:order val="6"/>
          <c:tx>
            <c:strRef>
              <c:f>'Talnagögn (eftir skuldb.)'!$A$30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skuldb.)'!$D$30:$AC$30</c15:sqref>
                  </c15:fullRef>
                </c:ext>
              </c:extLst>
              <c:f>'Talnagögn (eftir skuldb.)'!$D$30:$U$30</c:f>
              <c:numCache>
                <c:formatCode>0</c:formatCode>
                <c:ptCount val="18"/>
                <c:pt idx="0">
                  <c:v>236.89254361749528</c:v>
                </c:pt>
                <c:pt idx="1">
                  <c:v>214.30164332811569</c:v>
                </c:pt>
                <c:pt idx="2">
                  <c:v>215.83366248928382</c:v>
                </c:pt>
                <c:pt idx="3">
                  <c:v>208.96156893666625</c:v>
                </c:pt>
                <c:pt idx="4">
                  <c:v>145.57310735873384</c:v>
                </c:pt>
                <c:pt idx="5">
                  <c:v>116.66251837871671</c:v>
                </c:pt>
                <c:pt idx="6">
                  <c:v>106.72417328753399</c:v>
                </c:pt>
                <c:pt idx="7">
                  <c:v>102.82225724651583</c:v>
                </c:pt>
                <c:pt idx="8">
                  <c:v>98.852644261966958</c:v>
                </c:pt>
                <c:pt idx="9">
                  <c:v>117.37447230447313</c:v>
                </c:pt>
                <c:pt idx="10">
                  <c:v>116.13287890779705</c:v>
                </c:pt>
                <c:pt idx="11">
                  <c:v>135.51603796478179</c:v>
                </c:pt>
                <c:pt idx="12">
                  <c:v>138.05064207733514</c:v>
                </c:pt>
                <c:pt idx="13">
                  <c:v>109.98053877254956</c:v>
                </c:pt>
                <c:pt idx="14">
                  <c:v>86.903419069836758</c:v>
                </c:pt>
                <c:pt idx="15">
                  <c:v>63.052941906921831</c:v>
                </c:pt>
                <c:pt idx="16">
                  <c:v>60.291972034396778</c:v>
                </c:pt>
                <c:pt idx="17">
                  <c:v>59.67462757267311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D1-48B7-A66E-BE672E3AD025}"/>
            </c:ext>
          </c:extLst>
        </c:ser>
        <c:ser>
          <c:idx val="7"/>
          <c:order val="7"/>
          <c:tx>
            <c:strRef>
              <c:f>'Talnagögn (eftir skuldb.)'!$A$31</c:f>
              <c:strCache>
                <c:ptCount val="1"/>
                <c:pt idx="0">
                  <c:v>Annað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skuldb.)'!$D$31:$AC$31</c15:sqref>
                  </c15:fullRef>
                </c:ext>
              </c:extLst>
              <c:f>'Talnagögn (eftir skuldb.)'!$D$31:$U$31</c:f>
              <c:numCache>
                <c:formatCode>0</c:formatCode>
                <c:ptCount val="18"/>
                <c:pt idx="0">
                  <c:v>366.60431431716506</c:v>
                </c:pt>
                <c:pt idx="1">
                  <c:v>403.87091168955885</c:v>
                </c:pt>
                <c:pt idx="2">
                  <c:v>412.80642737726976</c:v>
                </c:pt>
                <c:pt idx="3">
                  <c:v>354.87260785412491</c:v>
                </c:pt>
                <c:pt idx="4">
                  <c:v>251.12354803996732</c:v>
                </c:pt>
                <c:pt idx="5">
                  <c:v>212.67207657904419</c:v>
                </c:pt>
                <c:pt idx="6">
                  <c:v>211.12838862272247</c:v>
                </c:pt>
                <c:pt idx="7">
                  <c:v>179.57408258157693</c:v>
                </c:pt>
                <c:pt idx="8">
                  <c:v>167.58254705321724</c:v>
                </c:pt>
                <c:pt idx="9">
                  <c:v>135.87606415931441</c:v>
                </c:pt>
                <c:pt idx="10">
                  <c:v>169.1501659180658</c:v>
                </c:pt>
                <c:pt idx="11">
                  <c:v>156.96310670397634</c:v>
                </c:pt>
                <c:pt idx="12">
                  <c:v>142.25675141626107</c:v>
                </c:pt>
                <c:pt idx="13">
                  <c:v>160.64665573340653</c:v>
                </c:pt>
                <c:pt idx="14">
                  <c:v>162.01018762797867</c:v>
                </c:pt>
                <c:pt idx="15">
                  <c:v>134.24458038583089</c:v>
                </c:pt>
                <c:pt idx="16">
                  <c:v>141.20644831175559</c:v>
                </c:pt>
                <c:pt idx="17">
                  <c:v>211.42645892127484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D1-48B7-A66E-BE672E3A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840800"/>
        <c:axId val="1134837560"/>
      </c:lineChart>
      <c:catAx>
        <c:axId val="1134840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4837560"/>
        <c:crosses val="autoZero"/>
        <c:auto val="1"/>
        <c:lblAlgn val="ctr"/>
        <c:lblOffset val="100"/>
        <c:noMultiLvlLbl val="0"/>
      </c:catAx>
      <c:valAx>
        <c:axId val="1134837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484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gróðurhúsalofttegunda frá</a:t>
            </a:r>
            <a:r>
              <a:rPr lang="is-IS" baseline="0"/>
              <a:t> vegasamgöngum á Íslandi</a:t>
            </a:r>
          </a:p>
          <a:p>
            <a:pPr>
              <a:defRPr/>
            </a:pPr>
            <a:r>
              <a:rPr lang="is-IS" baseline="0"/>
              <a:t>2005-2022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Fólksbílar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'Talnagögn (eftir skuldb.)'!$D$21:$U$21</c:f>
              <c:numCache>
                <c:formatCode>0</c:formatCode>
                <c:ptCount val="18"/>
                <c:pt idx="0">
                  <c:v>576.84508928023104</c:v>
                </c:pt>
                <c:pt idx="1">
                  <c:v>586.6833821751211</c:v>
                </c:pt>
                <c:pt idx="2">
                  <c:v>597.22032675328001</c:v>
                </c:pt>
                <c:pt idx="3">
                  <c:v>586.56719402800866</c:v>
                </c:pt>
                <c:pt idx="4">
                  <c:v>576.14070665338102</c:v>
                </c:pt>
                <c:pt idx="5">
                  <c:v>577.05755422771836</c:v>
                </c:pt>
                <c:pt idx="6">
                  <c:v>580.01290105739804</c:v>
                </c:pt>
                <c:pt idx="7">
                  <c:v>562.3822927899123</c:v>
                </c:pt>
                <c:pt idx="8">
                  <c:v>555.73621331544473</c:v>
                </c:pt>
                <c:pt idx="9">
                  <c:v>531.00951124210292</c:v>
                </c:pt>
                <c:pt idx="10">
                  <c:v>527.12905331152444</c:v>
                </c:pt>
                <c:pt idx="11">
                  <c:v>587.6013961451381</c:v>
                </c:pt>
                <c:pt idx="12">
                  <c:v>657.16813506988217</c:v>
                </c:pt>
                <c:pt idx="13">
                  <c:v>696.5570832564473</c:v>
                </c:pt>
                <c:pt idx="14">
                  <c:v>654.92214554751581</c:v>
                </c:pt>
                <c:pt idx="15">
                  <c:v>560.04604083292975</c:v>
                </c:pt>
                <c:pt idx="16">
                  <c:v>546.64292255684234</c:v>
                </c:pt>
                <c:pt idx="17">
                  <c:v>580.48216768494422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5-45D0-BF79-9574C4EFD4ED}"/>
            </c:ext>
          </c:extLst>
        </c:ser>
        <c:ser>
          <c:idx val="1"/>
          <c:order val="1"/>
          <c:tx>
            <c:v>Sendibílar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'Talnagögn (eftir skuldb.)'!$D$22:$U$22</c:f>
              <c:numCache>
                <c:formatCode>0</c:formatCode>
                <c:ptCount val="18"/>
                <c:pt idx="0">
                  <c:v>52.803509626746802</c:v>
                </c:pt>
                <c:pt idx="1">
                  <c:v>85.629836102705809</c:v>
                </c:pt>
                <c:pt idx="2">
                  <c:v>99.871589192607686</c:v>
                </c:pt>
                <c:pt idx="3">
                  <c:v>99.742174865218416</c:v>
                </c:pt>
                <c:pt idx="4">
                  <c:v>88.542475788184859</c:v>
                </c:pt>
                <c:pt idx="5">
                  <c:v>93.924477387415664</c:v>
                </c:pt>
                <c:pt idx="6">
                  <c:v>99.817294019648216</c:v>
                </c:pt>
                <c:pt idx="7">
                  <c:v>96.74434483271969</c:v>
                </c:pt>
                <c:pt idx="8">
                  <c:v>92.760856330681975</c:v>
                </c:pt>
                <c:pt idx="9">
                  <c:v>80.564387806113928</c:v>
                </c:pt>
                <c:pt idx="10">
                  <c:v>74.714628700075636</c:v>
                </c:pt>
                <c:pt idx="11">
                  <c:v>87.558456280530962</c:v>
                </c:pt>
                <c:pt idx="12">
                  <c:v>83.506150029914409</c:v>
                </c:pt>
                <c:pt idx="13">
                  <c:v>71.453498995366459</c:v>
                </c:pt>
                <c:pt idx="14">
                  <c:v>89.13706289123958</c:v>
                </c:pt>
                <c:pt idx="15">
                  <c:v>87.456772468621736</c:v>
                </c:pt>
                <c:pt idx="16">
                  <c:v>94.522784333300507</c:v>
                </c:pt>
                <c:pt idx="17">
                  <c:v>102.94475351307777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5-45D0-BF79-9574C4EFD4ED}"/>
            </c:ext>
          </c:extLst>
        </c:ser>
        <c:ser>
          <c:idx val="2"/>
          <c:order val="2"/>
          <c:tx>
            <c:v>Hóp- og flutningabílar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'Talnagögn (eftir skuldb.)'!$D$23:$U$23</c:f>
              <c:numCache>
                <c:formatCode>0</c:formatCode>
                <c:ptCount val="18"/>
                <c:pt idx="0">
                  <c:v>141.85846451003536</c:v>
                </c:pt>
                <c:pt idx="1">
                  <c:v>205.31997120130282</c:v>
                </c:pt>
                <c:pt idx="2">
                  <c:v>210.29806191518469</c:v>
                </c:pt>
                <c:pt idx="3">
                  <c:v>166.11686611253495</c:v>
                </c:pt>
                <c:pt idx="4">
                  <c:v>187.99246858946074</c:v>
                </c:pt>
                <c:pt idx="5">
                  <c:v>134.0745626125329</c:v>
                </c:pt>
                <c:pt idx="6">
                  <c:v>106.93163043168033</c:v>
                </c:pt>
                <c:pt idx="7">
                  <c:v>122.00089351493756</c:v>
                </c:pt>
                <c:pt idx="8">
                  <c:v>147.18336446924255</c:v>
                </c:pt>
                <c:pt idx="9">
                  <c:v>183.17121283140824</c:v>
                </c:pt>
                <c:pt idx="10">
                  <c:v>215.29339939425483</c:v>
                </c:pt>
                <c:pt idx="11">
                  <c:v>216.51833419894641</c:v>
                </c:pt>
                <c:pt idx="12">
                  <c:v>206.26549645954557</c:v>
                </c:pt>
                <c:pt idx="13">
                  <c:v>200.8689526683915</c:v>
                </c:pt>
                <c:pt idx="14">
                  <c:v>210.99126327581757</c:v>
                </c:pt>
                <c:pt idx="15">
                  <c:v>181.79185651541934</c:v>
                </c:pt>
                <c:pt idx="16">
                  <c:v>217.29098597594589</c:v>
                </c:pt>
                <c:pt idx="17">
                  <c:v>240.94577934725046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5-45D0-BF79-9574C4EFD4ED}"/>
            </c:ext>
          </c:extLst>
        </c:ser>
        <c:ser>
          <c:idx val="3"/>
          <c:order val="3"/>
          <c:tx>
            <c:v>Bifhjól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'Talnagögn (eftir skuldb.)'!$D$24:$U$24</c:f>
              <c:numCache>
                <c:formatCode>0</c:formatCode>
                <c:ptCount val="18"/>
                <c:pt idx="0">
                  <c:v>3.4476427207896054</c:v>
                </c:pt>
                <c:pt idx="1">
                  <c:v>5.778255502577478</c:v>
                </c:pt>
                <c:pt idx="2">
                  <c:v>7.527154675274903</c:v>
                </c:pt>
                <c:pt idx="3">
                  <c:v>8.7515343995475661</c:v>
                </c:pt>
                <c:pt idx="4">
                  <c:v>9.2932938989919904</c:v>
                </c:pt>
                <c:pt idx="5">
                  <c:v>9.3957057114997156</c:v>
                </c:pt>
                <c:pt idx="6">
                  <c:v>9.2956910443761824</c:v>
                </c:pt>
                <c:pt idx="7">
                  <c:v>9.4848850925101171</c:v>
                </c:pt>
                <c:pt idx="8">
                  <c:v>9.3996559639455981</c:v>
                </c:pt>
                <c:pt idx="9">
                  <c:v>9.4506858604981101</c:v>
                </c:pt>
                <c:pt idx="10">
                  <c:v>9.6564453793222693</c:v>
                </c:pt>
                <c:pt idx="11">
                  <c:v>10.222133973958453</c:v>
                </c:pt>
                <c:pt idx="12">
                  <c:v>4.6031558386938558</c:v>
                </c:pt>
                <c:pt idx="13">
                  <c:v>8.1838836137974837</c:v>
                </c:pt>
                <c:pt idx="14">
                  <c:v>1.6753718155178188</c:v>
                </c:pt>
                <c:pt idx="15">
                  <c:v>1.2864782466505322</c:v>
                </c:pt>
                <c:pt idx="16">
                  <c:v>1.1366058047432801</c:v>
                </c:pt>
                <c:pt idx="17">
                  <c:v>1.2356223250849014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5-45D0-BF79-9574C4EFD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1112760"/>
        <c:axId val="781115640"/>
      </c:lineChart>
      <c:catAx>
        <c:axId val="781112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1115640"/>
        <c:crosses val="autoZero"/>
        <c:auto val="1"/>
        <c:lblAlgn val="ctr"/>
        <c:lblOffset val="100"/>
        <c:noMultiLvlLbl val="0"/>
      </c:catAx>
      <c:valAx>
        <c:axId val="78111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111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Bein</a:t>
            </a:r>
            <a:r>
              <a:rPr lang="is-IS" baseline="0"/>
              <a:t> ábyrgð Íslands: Markmið og skuldbindingar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Söguleg losun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'Talnagögn (eftir skuldb.)'!$D$1:$AC$1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(eftir skuldb.)'!$D$14:$U$14</c:f>
              <c:numCache>
                <c:formatCode>0</c:formatCode>
                <c:ptCount val="18"/>
                <c:pt idx="0">
                  <c:v>3183.8801243977009</c:v>
                </c:pt>
                <c:pt idx="1">
                  <c:v>3320.2508960628502</c:v>
                </c:pt>
                <c:pt idx="2">
                  <c:v>3488.6619978786721</c:v>
                </c:pt>
                <c:pt idx="3">
                  <c:v>3349.1418726845113</c:v>
                </c:pt>
                <c:pt idx="4">
                  <c:v>3214.7767009481354</c:v>
                </c:pt>
                <c:pt idx="5">
                  <c:v>3100.2864455671834</c:v>
                </c:pt>
                <c:pt idx="6">
                  <c:v>2987.1929080245104</c:v>
                </c:pt>
                <c:pt idx="7">
                  <c:v>2904.0820212743638</c:v>
                </c:pt>
                <c:pt idx="8">
                  <c:v>2897.4891290577907</c:v>
                </c:pt>
                <c:pt idx="9">
                  <c:v>2925.042105020063</c:v>
                </c:pt>
                <c:pt idx="10">
                  <c:v>2952.8040024274642</c:v>
                </c:pt>
                <c:pt idx="11">
                  <c:v>2928.7346705359428</c:v>
                </c:pt>
                <c:pt idx="12">
                  <c:v>2958.4054040167216</c:v>
                </c:pt>
                <c:pt idx="13">
                  <c:v>3004.0234345148274</c:v>
                </c:pt>
                <c:pt idx="14">
                  <c:v>2895.9553470225364</c:v>
                </c:pt>
                <c:pt idx="15">
                  <c:v>2741.3562450315585</c:v>
                </c:pt>
                <c:pt idx="16">
                  <c:v>2801.4609299549656</c:v>
                </c:pt>
                <c:pt idx="17">
                  <c:v>2803.3768925028426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1C8-94C3-7F44629D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587152"/>
        <c:axId val="1141582472"/>
      </c:barChart>
      <c:lineChart>
        <c:grouping val="standard"/>
        <c:varyColors val="0"/>
        <c:ser>
          <c:idx val="1"/>
          <c:order val="1"/>
          <c:tx>
            <c:v>Losunarúthlutanir*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val>
            <c:numRef>
              <c:f>'Talnagögn (eftir skuldb.)'!$D$17:$AC$17</c:f>
              <c:numCache>
                <c:formatCode>0</c:formatCode>
                <c:ptCount val="26"/>
                <c:pt idx="16">
                  <c:v>2876.15</c:v>
                </c:pt>
                <c:pt idx="17">
                  <c:v>2802.9929999999999</c:v>
                </c:pt>
                <c:pt idx="18">
                  <c:v>2681.9318887499999</c:v>
                </c:pt>
                <c:pt idx="19">
                  <c:v>2560.8707774999998</c:v>
                </c:pt>
                <c:pt idx="20">
                  <c:v>2439.8096662499997</c:v>
                </c:pt>
                <c:pt idx="21">
                  <c:v>2495.3119292699535</c:v>
                </c:pt>
                <c:pt idx="22">
                  <c:v>2330.1099744524654</c:v>
                </c:pt>
                <c:pt idx="23">
                  <c:v>2164.9080196349769</c:v>
                </c:pt>
                <c:pt idx="24">
                  <c:v>1999.7060648174886</c:v>
                </c:pt>
                <c:pt idx="25">
                  <c:v>1834.5041100000003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F-41C8-94C3-7F44629D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587152"/>
        <c:axId val="1141582472"/>
      </c:lineChart>
      <c:scatterChart>
        <c:scatterStyle val="lineMarker"/>
        <c:varyColors val="0"/>
        <c:ser>
          <c:idx val="2"/>
          <c:order val="2"/>
          <c:tx>
            <c:v>-55% sjálfstætt markmið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25"/>
            <c:marker>
              <c:symbol val="circle"/>
              <c:size val="5"/>
              <c:spPr>
                <a:solidFill>
                  <a:schemeClr val="accent3"/>
                </a:solidFill>
                <a:ln w="76200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7620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CF-41C8-94C3-7F44629DA8ED}"/>
              </c:ext>
            </c:extLst>
          </c:dPt>
          <c:yVal>
            <c:numRef>
              <c:f>'Talnagögn (eftir skuldb.)'!$D$18:$AC$18</c:f>
              <c:numCache>
                <c:formatCode>General</c:formatCode>
                <c:ptCount val="26"/>
                <c:pt idx="25" formatCode="0">
                  <c:v>1432.7460559789654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F-41C8-94C3-7F44629D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587152"/>
        <c:axId val="1141582472"/>
      </c:scatterChart>
      <c:catAx>
        <c:axId val="114158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1582472"/>
        <c:crosses val="autoZero"/>
        <c:auto val="1"/>
        <c:lblAlgn val="ctr"/>
        <c:lblOffset val="100"/>
        <c:noMultiLvlLbl val="0"/>
      </c:catAx>
      <c:valAx>
        <c:axId val="114158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158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frá staðbundum iðnaði undir ETS kerfi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2005-2022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'Talnagögn (eftir skuldb.)'!$A$36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skuldb.)'!$D$36:$AC$36</c15:sqref>
                  </c15:fullRef>
                </c:ext>
              </c:extLst>
              <c:f>'Talnagögn (eftir skuldb.)'!$D$36:$U$36</c:f>
              <c:numCache>
                <c:formatCode>0</c:formatCode>
                <c:ptCount val="18"/>
                <c:pt idx="0">
                  <c:v>444.80851616708713</c:v>
                </c:pt>
                <c:pt idx="1">
                  <c:v>869.57185988485026</c:v>
                </c:pt>
                <c:pt idx="2">
                  <c:v>990.98126629758121</c:v>
                </c:pt>
                <c:pt idx="3">
                  <c:v>1556.7584922170536</c:v>
                </c:pt>
                <c:pt idx="4">
                  <c:v>1393.4018646112659</c:v>
                </c:pt>
                <c:pt idx="5">
                  <c:v>1391.9209450624717</c:v>
                </c:pt>
                <c:pt idx="6">
                  <c:v>1281.3105455922127</c:v>
                </c:pt>
                <c:pt idx="7">
                  <c:v>1328.7342410906138</c:v>
                </c:pt>
                <c:pt idx="8">
                  <c:v>1353.4714335748731</c:v>
                </c:pt>
                <c:pt idx="9">
                  <c:v>1368.5549133196287</c:v>
                </c:pt>
                <c:pt idx="10">
                  <c:v>1392.8009611325194</c:v>
                </c:pt>
                <c:pt idx="11">
                  <c:v>1354.081750028553</c:v>
                </c:pt>
                <c:pt idx="12">
                  <c:v>1385.559079923195</c:v>
                </c:pt>
                <c:pt idx="13">
                  <c:v>1382.5326490562106</c:v>
                </c:pt>
                <c:pt idx="14">
                  <c:v>1363.2348061869016</c:v>
                </c:pt>
                <c:pt idx="15">
                  <c:v>1347.2027898796409</c:v>
                </c:pt>
                <c:pt idx="16">
                  <c:v>1361.0898434635815</c:v>
                </c:pt>
                <c:pt idx="17">
                  <c:v>1354.2007303406649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F-4D79-90EF-BC0C935F9CB3}"/>
            </c:ext>
          </c:extLst>
        </c:ser>
        <c:ser>
          <c:idx val="1"/>
          <c:order val="1"/>
          <c:tx>
            <c:strRef>
              <c:f>'Talnagögn (eftir skuldb.)'!$A$35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skuldb.)'!$D$35:$AC$35</c15:sqref>
                  </c15:fullRef>
                </c:ext>
              </c:extLst>
              <c:f>'Talnagögn (eftir skuldb.)'!$D$35:$U$35</c:f>
              <c:numCache>
                <c:formatCode>0</c:formatCode>
                <c:ptCount val="18"/>
                <c:pt idx="0">
                  <c:v>376.83593000640002</c:v>
                </c:pt>
                <c:pt idx="1">
                  <c:v>378.67314290880006</c:v>
                </c:pt>
                <c:pt idx="2">
                  <c:v>398.15671910400005</c:v>
                </c:pt>
                <c:pt idx="3">
                  <c:v>349.27363032799997</c:v>
                </c:pt>
                <c:pt idx="4">
                  <c:v>350.6137790624</c:v>
                </c:pt>
                <c:pt idx="5">
                  <c:v>369.7000336512001</c:v>
                </c:pt>
                <c:pt idx="6">
                  <c:v>377.47027440484715</c:v>
                </c:pt>
                <c:pt idx="7">
                  <c:v>410.12313323066928</c:v>
                </c:pt>
                <c:pt idx="8">
                  <c:v>406.15873991578883</c:v>
                </c:pt>
                <c:pt idx="9">
                  <c:v>368.42751117182405</c:v>
                </c:pt>
                <c:pt idx="10">
                  <c:v>400.91750131306247</c:v>
                </c:pt>
                <c:pt idx="11">
                  <c:v>405.16545580981278</c:v>
                </c:pt>
                <c:pt idx="12">
                  <c:v>428.32083524965424</c:v>
                </c:pt>
                <c:pt idx="13">
                  <c:v>452.2433647004662</c:v>
                </c:pt>
                <c:pt idx="14">
                  <c:v>428.79341747368807</c:v>
                </c:pt>
                <c:pt idx="15">
                  <c:v>415.30481108799324</c:v>
                </c:pt>
                <c:pt idx="16">
                  <c:v>472.04519978932524</c:v>
                </c:pt>
                <c:pt idx="17">
                  <c:v>513.25851857568762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F-4D79-90EF-BC0C935F9CB3}"/>
            </c:ext>
          </c:extLst>
        </c:ser>
        <c:ser>
          <c:idx val="0"/>
          <c:order val="2"/>
          <c:tx>
            <c:strRef>
              <c:f>'Talnagögn (eftir skuldb.)'!$A$34</c:f>
              <c:strCache>
                <c:ptCount val="1"/>
                <c:pt idx="0">
                  <c:v>Eldsneytisbruni, staðbundinn iðnaður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skuldb.)'!$D$34:$AC$34</c15:sqref>
                  </c15:fullRef>
                </c:ext>
              </c:extLst>
              <c:f>'Talnagögn (eftir skuldb.)'!$D$34:$U$34</c:f>
              <c:numCache>
                <c:formatCode>0</c:formatCode>
                <c:ptCount val="18"/>
                <c:pt idx="0">
                  <c:v>31.238484919299999</c:v>
                </c:pt>
                <c:pt idx="1">
                  <c:v>25.512199570446668</c:v>
                </c:pt>
                <c:pt idx="2">
                  <c:v>25.460353461473332</c:v>
                </c:pt>
                <c:pt idx="3">
                  <c:v>25.08300522269333</c:v>
                </c:pt>
                <c:pt idx="4">
                  <c:v>20.12935053244</c:v>
                </c:pt>
                <c:pt idx="5">
                  <c:v>21.812472989966665</c:v>
                </c:pt>
                <c:pt idx="6">
                  <c:v>22.110419334540001</c:v>
                </c:pt>
                <c:pt idx="7">
                  <c:v>16.003616755494086</c:v>
                </c:pt>
                <c:pt idx="8">
                  <c:v>11.370694227316061</c:v>
                </c:pt>
                <c:pt idx="9">
                  <c:v>7.989149136368459</c:v>
                </c:pt>
                <c:pt idx="10">
                  <c:v>7.8797282683219994</c:v>
                </c:pt>
                <c:pt idx="11">
                  <c:v>12.421143917972499</c:v>
                </c:pt>
                <c:pt idx="12">
                  <c:v>10.9135797336974</c:v>
                </c:pt>
                <c:pt idx="13">
                  <c:v>12.178335297197659</c:v>
                </c:pt>
                <c:pt idx="14">
                  <c:v>10.857899999999999</c:v>
                </c:pt>
                <c:pt idx="15">
                  <c:v>7.8790448188936626</c:v>
                </c:pt>
                <c:pt idx="16">
                  <c:v>10.453638308901184</c:v>
                </c:pt>
                <c:pt idx="17">
                  <c:v>7.6184954038819539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F-4D79-90EF-BC0C935F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61464"/>
        <c:axId val="1108258944"/>
      </c:lineChart>
      <c:catAx>
        <c:axId val="1108261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08258944"/>
        <c:crosses val="autoZero"/>
        <c:auto val="1"/>
        <c:lblAlgn val="ctr"/>
        <c:lblOffset val="100"/>
        <c:noMultiLvlLbl val="0"/>
      </c:catAx>
      <c:valAx>
        <c:axId val="110825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0826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á Íslandi 1990-2022</a:t>
            </a:r>
          </a:p>
          <a:p>
            <a:pPr>
              <a:defRPr/>
            </a:pPr>
            <a:r>
              <a:rPr lang="en-US" sz="1100" baseline="0"/>
              <a:t>- með landnotkun og skógrækt (LULUCF)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Landnotkun og skógrækt (LULUCF)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Talnagögn!$C$6:$AI$6</c:f>
              <c:numCache>
                <c:formatCode>0</c:formatCode>
                <c:ptCount val="33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9584.2836076878266</c:v>
                </c:pt>
                <c:pt idx="7">
                  <c:v>9582.330963081733</c:v>
                </c:pt>
                <c:pt idx="8">
                  <c:v>9584.9286285539765</c:v>
                </c:pt>
                <c:pt idx="9">
                  <c:v>9593.2889257631323</c:v>
                </c:pt>
                <c:pt idx="10">
                  <c:v>9603.9176405853632</c:v>
                </c:pt>
                <c:pt idx="11">
                  <c:v>9616.5693591975523</c:v>
                </c:pt>
                <c:pt idx="12">
                  <c:v>9633.9386271887543</c:v>
                </c:pt>
                <c:pt idx="13">
                  <c:v>9633.5512227228592</c:v>
                </c:pt>
                <c:pt idx="14">
                  <c:v>9634.9372557064034</c:v>
                </c:pt>
                <c:pt idx="15">
                  <c:v>9635.4429681046913</c:v>
                </c:pt>
                <c:pt idx="16">
                  <c:v>9698.3921166557375</c:v>
                </c:pt>
                <c:pt idx="17">
                  <c:v>9602.133213469051</c:v>
                </c:pt>
                <c:pt idx="18">
                  <c:v>9642.7038909593139</c:v>
                </c:pt>
                <c:pt idx="19">
                  <c:v>9633.0671388632345</c:v>
                </c:pt>
                <c:pt idx="20">
                  <c:v>9596.3884139348411</c:v>
                </c:pt>
                <c:pt idx="21">
                  <c:v>9569.6010920516528</c:v>
                </c:pt>
                <c:pt idx="22">
                  <c:v>9563.3130118209174</c:v>
                </c:pt>
                <c:pt idx="23">
                  <c:v>9549.7315494546528</c:v>
                </c:pt>
                <c:pt idx="24">
                  <c:v>9529.3776963808523</c:v>
                </c:pt>
                <c:pt idx="25">
                  <c:v>9506.102469169191</c:v>
                </c:pt>
                <c:pt idx="26">
                  <c:v>9476.7725055466381</c:v>
                </c:pt>
                <c:pt idx="27">
                  <c:v>9436.6729756288969</c:v>
                </c:pt>
                <c:pt idx="28">
                  <c:v>9410.0772356050275</c:v>
                </c:pt>
                <c:pt idx="29">
                  <c:v>9410.6871804963557</c:v>
                </c:pt>
                <c:pt idx="30">
                  <c:v>9421.1456256380152</c:v>
                </c:pt>
                <c:pt idx="31">
                  <c:v>9398.1797703569009</c:v>
                </c:pt>
                <c:pt idx="32">
                  <c:v>9371.6006168717067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7-4BF1-8311-423E837F7809}"/>
            </c:ext>
          </c:extLst>
        </c:ser>
        <c:ser>
          <c:idx val="0"/>
          <c:order val="1"/>
          <c:tx>
            <c:v>Orka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Talnagögn!$C$3:$AI$3</c:f>
              <c:numCache>
                <c:formatCode>0</c:formatCode>
                <c:ptCount val="33"/>
                <c:pt idx="0">
                  <c:v>1840.5352995466567</c:v>
                </c:pt>
                <c:pt idx="1">
                  <c:v>1755.335108532259</c:v>
                </c:pt>
                <c:pt idx="2">
                  <c:v>1899.146134544455</c:v>
                </c:pt>
                <c:pt idx="3">
                  <c:v>2003.840874501501</c:v>
                </c:pt>
                <c:pt idx="4">
                  <c:v>1952.7447094369534</c:v>
                </c:pt>
                <c:pt idx="5">
                  <c:v>2057.5282150100224</c:v>
                </c:pt>
                <c:pt idx="6">
                  <c:v>2113.0130614822451</c:v>
                </c:pt>
                <c:pt idx="7">
                  <c:v>2152.856229808096</c:v>
                </c:pt>
                <c:pt idx="8">
                  <c:v>2146.4959629375467</c:v>
                </c:pt>
                <c:pt idx="9">
                  <c:v>2202.9770729134784</c:v>
                </c:pt>
                <c:pt idx="10">
                  <c:v>2185.1738649279869</c:v>
                </c:pt>
                <c:pt idx="11">
                  <c:v>2073.8383935636439</c:v>
                </c:pt>
                <c:pt idx="12">
                  <c:v>2183.7512415810661</c:v>
                </c:pt>
                <c:pt idx="13">
                  <c:v>2172.6708504724929</c:v>
                </c:pt>
                <c:pt idx="14">
                  <c:v>2271.554303998917</c:v>
                </c:pt>
                <c:pt idx="15">
                  <c:v>2158.4741886435281</c:v>
                </c:pt>
                <c:pt idx="16">
                  <c:v>2221.7123365785405</c:v>
                </c:pt>
                <c:pt idx="17">
                  <c:v>2363.0011381559016</c:v>
                </c:pt>
                <c:pt idx="18">
                  <c:v>2234.8839405831945</c:v>
                </c:pt>
                <c:pt idx="19">
                  <c:v>2137.0026800259725</c:v>
                </c:pt>
                <c:pt idx="20">
                  <c:v>2026.695874270747</c:v>
                </c:pt>
                <c:pt idx="21">
                  <c:v>1905.0465454682494</c:v>
                </c:pt>
                <c:pt idx="22">
                  <c:v>1855.8864129527688</c:v>
                </c:pt>
                <c:pt idx="23">
                  <c:v>1820.5179142682948</c:v>
                </c:pt>
                <c:pt idx="24">
                  <c:v>1808.9092314111326</c:v>
                </c:pt>
                <c:pt idx="25">
                  <c:v>1853.7523009041697</c:v>
                </c:pt>
                <c:pt idx="26">
                  <c:v>1831.8335552645199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1664.6200571211737</c:v>
                </c:pt>
                <c:pt idx="31">
                  <c:v>1768.7907061912158</c:v>
                </c:pt>
                <c:pt idx="32">
                  <c:v>1822.4455328981408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7-4BF1-8311-423E837F7809}"/>
            </c:ext>
          </c:extLst>
        </c:ser>
        <c:ser>
          <c:idx val="1"/>
          <c:order val="2"/>
          <c:tx>
            <c:v>Iðnaður og efnanotkun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Talnagögn!$C$4:$AI$4</c:f>
              <c:numCache>
                <c:formatCode>0</c:formatCode>
                <c:ptCount val="33"/>
                <c:pt idx="0">
                  <c:v>902.66365343553127</c:v>
                </c:pt>
                <c:pt idx="1">
                  <c:v>790.99314913238516</c:v>
                </c:pt>
                <c:pt idx="2">
                  <c:v>585.0057068137628</c:v>
                </c:pt>
                <c:pt idx="3">
                  <c:v>551.64282042422781</c:v>
                </c:pt>
                <c:pt idx="4">
                  <c:v>520.88613834556509</c:v>
                </c:pt>
                <c:pt idx="5">
                  <c:v>553.02504005400954</c:v>
                </c:pt>
                <c:pt idx="6">
                  <c:v>530.11229845518108</c:v>
                </c:pt>
                <c:pt idx="7">
                  <c:v>649.00907309290869</c:v>
                </c:pt>
                <c:pt idx="8">
                  <c:v>785.20169574251815</c:v>
                </c:pt>
                <c:pt idx="9">
                  <c:v>938.98520071143332</c:v>
                </c:pt>
                <c:pt idx="10">
                  <c:v>991.79144007565515</c:v>
                </c:pt>
                <c:pt idx="11">
                  <c:v>990.99408058387337</c:v>
                </c:pt>
                <c:pt idx="12">
                  <c:v>978.94575890405736</c:v>
                </c:pt>
                <c:pt idx="13">
                  <c:v>966.74843012590816</c:v>
                </c:pt>
                <c:pt idx="14">
                  <c:v>974.79433308274565</c:v>
                </c:pt>
                <c:pt idx="15">
                  <c:v>950.45006073072113</c:v>
                </c:pt>
                <c:pt idx="16">
                  <c:v>1394.3585660910385</c:v>
                </c:pt>
                <c:pt idx="17">
                  <c:v>1538.4827957602802</c:v>
                </c:pt>
                <c:pt idx="18">
                  <c:v>2052.836755606836</c:v>
                </c:pt>
                <c:pt idx="19">
                  <c:v>1869.1160150815999</c:v>
                </c:pt>
                <c:pt idx="20">
                  <c:v>1898.7981575654419</c:v>
                </c:pt>
                <c:pt idx="21">
                  <c:v>1829.2489810465181</c:v>
                </c:pt>
                <c:pt idx="22">
                  <c:v>1897.7398976035606</c:v>
                </c:pt>
                <c:pt idx="23">
                  <c:v>1946.3133133410488</c:v>
                </c:pt>
                <c:pt idx="24">
                  <c:v>1920.9977563648436</c:v>
                </c:pt>
                <c:pt idx="25">
                  <c:v>1969.5659756245493</c:v>
                </c:pt>
                <c:pt idx="26">
                  <c:v>1952.0484267368017</c:v>
                </c:pt>
                <c:pt idx="27">
                  <c:v>1998.2317915943906</c:v>
                </c:pt>
                <c:pt idx="28">
                  <c:v>2039.4275333862904</c:v>
                </c:pt>
                <c:pt idx="29">
                  <c:v>2005.4929408716341</c:v>
                </c:pt>
                <c:pt idx="30">
                  <c:v>1973.953108147193</c:v>
                </c:pt>
                <c:pt idx="31">
                  <c:v>2006.4888121583681</c:v>
                </c:pt>
                <c:pt idx="32">
                  <c:v>2011.9865048204438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7-4BF1-8311-423E837F7809}"/>
            </c:ext>
          </c:extLst>
        </c:ser>
        <c:ser>
          <c:idx val="2"/>
          <c:order val="3"/>
          <c:tx>
            <c:v>Landbúnaður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Talnagögn!$C$5:$AI$5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7-4BF1-8311-423E837F7809}"/>
            </c:ext>
          </c:extLst>
        </c:ser>
        <c:ser>
          <c:idx val="4"/>
          <c:order val="4"/>
          <c:tx>
            <c:v>Úrgangur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Talnagögn!$C$7:$AI$7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7-4BF1-8311-423E837F7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153128"/>
        <c:axId val="1044714616"/>
      </c:barChart>
      <c:catAx>
        <c:axId val="722153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44714616"/>
        <c:crosses val="autoZero"/>
        <c:auto val="1"/>
        <c:lblAlgn val="ctr"/>
        <c:lblOffset val="100"/>
        <c:noMultiLvlLbl val="0"/>
      </c:catAx>
      <c:valAx>
        <c:axId val="10447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Losun gróðurhúsalofttegunda (þús.</a:t>
                </a:r>
                <a:r>
                  <a:rPr lang="en-US" baseline="0"/>
                  <a:t> tonn CO</a:t>
                </a:r>
                <a:r>
                  <a:rPr lang="en-US" baseline="-25000"/>
                  <a:t>2</a:t>
                </a:r>
                <a:r>
                  <a:rPr lang="en-US" baseline="0"/>
                  <a:t>-íg.)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215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20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Íslands</a:t>
            </a:r>
          </a:p>
          <a:p>
            <a:pPr>
              <a:defRPr sz="20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20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2022</a:t>
            </a:r>
          </a:p>
          <a:p>
            <a:pPr>
              <a:defRPr sz="20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2000" b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- </a:t>
            </a:r>
            <a:r>
              <a:rPr lang="is-IS" sz="1600" b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með LULUCF</a:t>
            </a:r>
          </a:p>
        </c:rich>
      </c:tx>
      <c:layout>
        <c:manualLayout>
          <c:xMode val="edge"/>
          <c:yMode val="edge"/>
          <c:x val="0.39655878476682288"/>
          <c:y val="0.41323367987159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5049700520833335"/>
          <c:y val="6.4483101851851854E-2"/>
          <c:w val="0.49236263020833332"/>
          <c:h val="0.87531134259259258"/>
        </c:manualLayout>
      </c:layout>
      <c:doughnutChart>
        <c:varyColors val="1"/>
        <c:ser>
          <c:idx val="0"/>
          <c:order val="0"/>
          <c:tx>
            <c:strRef>
              <c:f>Talnagögn!$A$3:$A$7</c:f>
              <c:strCache>
                <c:ptCount val="5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Landnotkun og skógrækt (LULUCF)</c:v>
                </c:pt>
                <c:pt idx="4">
                  <c:v>Úrgangur</c:v>
                </c:pt>
              </c:strCache>
            </c:strRef>
          </c:tx>
          <c:dPt>
            <c:idx val="0"/>
            <c:bubble3D val="0"/>
            <c:spPr>
              <a:solidFill>
                <a:srgbClr val="FFAF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3C-4F30-95AD-2DC329C6EDD4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3C-4F30-95AD-2DC329C6EDD4}"/>
              </c:ext>
            </c:extLst>
          </c:dPt>
          <c:dPt>
            <c:idx val="2"/>
            <c:bubble3D val="0"/>
            <c:spPr>
              <a:solidFill>
                <a:srgbClr val="EBE1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3C-4F30-95AD-2DC329C6EDD4}"/>
              </c:ext>
            </c:extLst>
          </c:dPt>
          <c:dPt>
            <c:idx val="3"/>
            <c:bubble3D val="0"/>
            <c:spPr>
              <a:solidFill>
                <a:srgbClr val="41A8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3C-4F30-95AD-2DC329C6EDD4}"/>
              </c:ext>
            </c:extLst>
          </c:dPt>
          <c:dPt>
            <c:idx val="4"/>
            <c:bubble3D val="0"/>
            <c:spPr>
              <a:solidFill>
                <a:srgbClr val="FF69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3C-4F30-95AD-2DC329C6EDD4}"/>
              </c:ext>
            </c:extLst>
          </c:dPt>
          <c:dLbls>
            <c:dLbl>
              <c:idx val="0"/>
              <c:layout>
                <c:manualLayout>
                  <c:x val="0.2162721135346648"/>
                  <c:y val="-7.010394051768077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Orka</a:t>
                    </a:r>
                    <a:endParaRPr lang="en-US" sz="1400" b="1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</a:endParaRP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64FF30CA-4819-4CC6-B049-075F90E44FE8}" type="VALUE">
                      <a:rPr lang="en-US" sz="11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 sz="11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 þús.</a:t>
                    </a:r>
                    <a:r>
                      <a:rPr lang="en-US" sz="11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 tonn CO</a:t>
                    </a:r>
                    <a:r>
                      <a:rPr lang="en-US" sz="11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B01CE2BD-D4C4-4768-9F98-A9E9D7A3481F}" type="PERCENTAGE">
                      <a:rPr lang="en-US" sz="11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341246678828415"/>
                      <c:h val="0.190752164473781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3C-4F30-95AD-2DC329C6EDD4}"/>
                </c:ext>
              </c:extLst>
            </c:dLbl>
            <c:dLbl>
              <c:idx val="1"/>
              <c:layout>
                <c:manualLayout>
                  <c:x val="0.2216278417237077"/>
                  <c:y val="6.298228891344048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latin typeface="Avenir Next LT Pro" panose="020B0504020202020204" pitchFamily="34" charset="0"/>
                      </a:rPr>
                      <a:t>Iðnaður</a:t>
                    </a:r>
                    <a:r>
                      <a:rPr lang="en-US" sz="1200" b="1" baseline="0">
                        <a:latin typeface="Avenir Next LT Pro" panose="020B0504020202020204" pitchFamily="34" charset="0"/>
                      </a:rPr>
                      <a:t> og efnanotkun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480B4D6B-D1CB-4B86-8518-B1068544A65A}" type="CATEGORYNAM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fld id="{5183C55F-DFD6-41CF-85E7-E14894CAD9C3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þús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7115945A-82C3-4C2F-A34F-B581F46C030B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181556002307177"/>
                      <c:h val="0.180909635964746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3C-4F30-95AD-2DC329C6EDD4}"/>
                </c:ext>
              </c:extLst>
            </c:dLbl>
            <c:dLbl>
              <c:idx val="2"/>
              <c:layout>
                <c:manualLayout>
                  <c:x val="0.19383591726493202"/>
                  <c:y val="0.1601410192159781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latin typeface="Avenir Next LT Pro" panose="020B0504020202020204" pitchFamily="34" charset="0"/>
                      </a:rPr>
                      <a:t>Landbúnaður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4FA5D72C-02B4-4BBC-91A1-BEF2ED7E4DB7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 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9A6CE8EE-F86A-4488-96A2-C6ADD682B581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925145439608478"/>
                      <c:h val="0.155465412526744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3C-4F30-95AD-2DC329C6EDD4}"/>
                </c:ext>
              </c:extLst>
            </c:dLbl>
            <c:dLbl>
              <c:idx val="3"/>
              <c:layout>
                <c:manualLayout>
                  <c:x val="-0.16671826906782022"/>
                  <c:y val="-0.2430059017881793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2BFE67-F2E5-4A38-8144-1FBC8FA4E959}" type="CATEGORYNAME">
                      <a:rPr lang="en-US" sz="120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r>
                      <a:rPr lang="en-US" sz="1200" b="1">
                        <a:latin typeface="Avenir Next LT Pro" panose="020B0504020202020204" pitchFamily="34" charset="0"/>
                      </a:rPr>
                      <a:t>Landnotkun og skógrækt (LULUCF)</a:t>
                    </a:r>
                    <a:endParaRPr lang="en-US" sz="1200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5CC375B6-95CC-4D9A-8714-4BF8F3BE9BB6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CB6D0E12-A145-40C9-B8F9-AB1FC42E2FF7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84817107603323"/>
                      <c:h val="0.194254041535199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3C-4F30-95AD-2DC329C6EDD4}"/>
                </c:ext>
              </c:extLst>
            </c:dLbl>
            <c:dLbl>
              <c:idx val="4"/>
              <c:layout>
                <c:manualLayout>
                  <c:x val="0.20438318418480211"/>
                  <c:y val="-0.1792632992888958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latin typeface="Avenir Next LT Pro" panose="020B0504020202020204" pitchFamily="34" charset="0"/>
                      </a:rPr>
                      <a:t>Úrgangur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1191308C-92E5-4269-907E-CCAB78BE7737}" type="CATEGORYNAM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fld id="{D401F52D-E588-490C-A522-EEFA49BE2958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BCF6168A-B8A1-4C74-8559-578D0B6E690D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063354261625345"/>
                      <c:h val="0.176660733248424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83C-4F30-95AD-2DC329C6ED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numLit>
              <c:formatCode>General</c:formatCode>
              <c:ptCount val="20"/>
            </c:numLit>
          </c:cat>
          <c:val>
            <c:numRef>
              <c:f>Talnagögn!$AI$3:$AI$7</c:f>
              <c:numCache>
                <c:formatCode>0</c:formatCode>
                <c:ptCount val="5"/>
                <c:pt idx="0">
                  <c:v>1822.4455328981408</c:v>
                </c:pt>
                <c:pt idx="1">
                  <c:v>2011.9865048204438</c:v>
                </c:pt>
                <c:pt idx="2">
                  <c:v>603.55429468127068</c:v>
                </c:pt>
                <c:pt idx="3">
                  <c:v>9371.6006168717067</c:v>
                </c:pt>
                <c:pt idx="4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3C-4F30-95AD-2DC329C6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4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sz="20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Íslands</a:t>
            </a:r>
          </a:p>
          <a:p>
            <a:pPr>
              <a:defRPr/>
            </a:pPr>
            <a:r>
              <a:rPr lang="is-IS" sz="20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2022</a:t>
            </a:r>
          </a:p>
          <a:p>
            <a:pPr>
              <a:defRPr/>
            </a:pPr>
            <a:r>
              <a:rPr lang="is-IS" sz="1400" b="0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- án </a:t>
            </a:r>
            <a:r>
              <a:rPr lang="is-IS" sz="1100" b="0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LULUCF</a:t>
            </a:r>
          </a:p>
        </c:rich>
      </c:tx>
      <c:layout>
        <c:manualLayout>
          <c:xMode val="edge"/>
          <c:yMode val="edge"/>
          <c:x val="0.39051283977697399"/>
          <c:y val="0.4142574074074073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4757221241570126"/>
          <c:y val="6.2542639452881091E-2"/>
          <c:w val="0.51800021352791081"/>
          <c:h val="0.8352081580296504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B0-4FA4-B1DA-5F0FFFFD4A8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0-4FA4-B1DA-5F0FFFFD4A8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0-4FA4-B1DA-5F0FFFFD4A87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CB0-4FA4-B1DA-5F0FFFFD4A87}"/>
              </c:ext>
            </c:extLst>
          </c:dPt>
          <c:dLbls>
            <c:dLbl>
              <c:idx val="0"/>
              <c:layout>
                <c:manualLayout>
                  <c:x val="-0.35171386621214351"/>
                  <c:y val="0.10591660860422318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2E5444-D045-4967-A116-D173F4B5BB92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2BFA168E-3233-4803-B00B-13990E658939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CO2-íg.</a:t>
                    </a:r>
                    <a:endParaRPr lang="en-US" sz="1100" b="0" i="0" u="none" strike="noStrike" kern="1200" baseline="0">
                      <a:solidFill>
                        <a:sysClr val="windowText" lastClr="000000"/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53DBEDAD-EA1B-4659-BBAB-188B0F13124B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3216839907443"/>
                      <c:h val="0.175390633089713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CB0-4FA4-B1DA-5F0FFFFD4A87}"/>
                </c:ext>
              </c:extLst>
            </c:dLbl>
            <c:dLbl>
              <c:idx val="1"/>
              <c:layout>
                <c:manualLayout>
                  <c:x val="-0.28907752020494365"/>
                  <c:y val="-6.7836413638195481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71C5BB-9C84-4F63-804E-762D55E7A449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46662C37-EEE3-4A28-863E-B3C5E1968145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 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7A35FD79-CDA5-4D4A-89ED-114A0C33BAF6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922096354166664"/>
                      <c:h val="0.213763425925925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CB0-4FA4-B1DA-5F0FFFFD4A87}"/>
                </c:ext>
              </c:extLst>
            </c:dLbl>
            <c:dLbl>
              <c:idx val="2"/>
              <c:layout>
                <c:manualLayout>
                  <c:x val="0.19534167241381825"/>
                  <c:y val="-0.13473160868634784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06CD64-816C-4A6E-B198-B53272107E6D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1DE72933-C415-4FDC-933D-900DE58F313E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CO2-íg.</a:t>
                    </a:r>
                    <a:endParaRPr lang="en-US" sz="1100" b="0" i="0" u="none" strike="noStrike" kern="1200" baseline="0">
                      <a:solidFill>
                        <a:sysClr val="windowText" lastClr="000000"/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BD3F4A2C-636C-4549-93C3-BB976AF9C64A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915952100103958"/>
                      <c:h val="0.175390633089713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0-4FA4-B1DA-5F0FFFFD4A87}"/>
                </c:ext>
              </c:extLst>
            </c:dLbl>
            <c:dLbl>
              <c:idx val="3"/>
              <c:layout>
                <c:manualLayout>
                  <c:x val="0.20101298102929663"/>
                  <c:y val="0.19104071305996734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C53C4E-9392-47A7-99CB-0D46ADB08952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AB88BE49-91BC-4E2F-B159-078A9B5441C7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CO2-íg.</a:t>
                    </a:r>
                    <a:endParaRPr lang="en-US" sz="1100" b="0" i="0" u="none" strike="noStrike" kern="1200" baseline="0">
                      <a:solidFill>
                        <a:sysClr val="windowText" lastClr="000000"/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4490BD91-37FD-4D5D-8D9B-6F4A92F526CF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399500180069312"/>
                      <c:h val="0.175390633089713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CB0-4FA4-B1DA-5F0FFFFD4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'Losun (samantekt)'!$C$39:$C$42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cat>
          <c:val>
            <c:numRef>
              <c:f>'Losun (samantekt)'!$D$39:$D$42</c:f>
              <c:numCache>
                <c:formatCode>0</c:formatCode>
                <c:ptCount val="4"/>
                <c:pt idx="0">
                  <c:v>1822.4455328981408</c:v>
                </c:pt>
                <c:pt idx="1">
                  <c:v>2011.9865048204438</c:v>
                </c:pt>
                <c:pt idx="2">
                  <c:v>603.55429468127068</c:v>
                </c:pt>
                <c:pt idx="3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0-4FA4-B1DA-5F0FFFFD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á Íslandi 1990-2022</a:t>
            </a:r>
          </a:p>
          <a:p>
            <a:pPr>
              <a:defRPr/>
            </a:pPr>
            <a:r>
              <a:rPr lang="en-US" sz="1100" baseline="0"/>
              <a:t>- án landnotkunar og skógræktar (LULUCF)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Orka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Talnagögn!$C$3:$AI$3</c:f>
              <c:numCache>
                <c:formatCode>0</c:formatCode>
                <c:ptCount val="33"/>
                <c:pt idx="0">
                  <c:v>1840.5352995466567</c:v>
                </c:pt>
                <c:pt idx="1">
                  <c:v>1755.335108532259</c:v>
                </c:pt>
                <c:pt idx="2">
                  <c:v>1899.146134544455</c:v>
                </c:pt>
                <c:pt idx="3">
                  <c:v>2003.840874501501</c:v>
                </c:pt>
                <c:pt idx="4">
                  <c:v>1952.7447094369534</c:v>
                </c:pt>
                <c:pt idx="5">
                  <c:v>2057.5282150100224</c:v>
                </c:pt>
                <c:pt idx="6">
                  <c:v>2113.0130614822451</c:v>
                </c:pt>
                <c:pt idx="7">
                  <c:v>2152.856229808096</c:v>
                </c:pt>
                <c:pt idx="8">
                  <c:v>2146.4959629375467</c:v>
                </c:pt>
                <c:pt idx="9">
                  <c:v>2202.9770729134784</c:v>
                </c:pt>
                <c:pt idx="10">
                  <c:v>2185.1738649279869</c:v>
                </c:pt>
                <c:pt idx="11">
                  <c:v>2073.8383935636439</c:v>
                </c:pt>
                <c:pt idx="12">
                  <c:v>2183.7512415810661</c:v>
                </c:pt>
                <c:pt idx="13">
                  <c:v>2172.6708504724929</c:v>
                </c:pt>
                <c:pt idx="14">
                  <c:v>2271.554303998917</c:v>
                </c:pt>
                <c:pt idx="15">
                  <c:v>2158.4741886435281</c:v>
                </c:pt>
                <c:pt idx="16">
                  <c:v>2221.7123365785405</c:v>
                </c:pt>
                <c:pt idx="17">
                  <c:v>2363.0011381559016</c:v>
                </c:pt>
                <c:pt idx="18">
                  <c:v>2234.8839405831945</c:v>
                </c:pt>
                <c:pt idx="19">
                  <c:v>2137.0026800259725</c:v>
                </c:pt>
                <c:pt idx="20">
                  <c:v>2026.695874270747</c:v>
                </c:pt>
                <c:pt idx="21">
                  <c:v>1905.0465454682494</c:v>
                </c:pt>
                <c:pt idx="22">
                  <c:v>1855.8864129527688</c:v>
                </c:pt>
                <c:pt idx="23">
                  <c:v>1820.5179142682948</c:v>
                </c:pt>
                <c:pt idx="24">
                  <c:v>1808.9092314111326</c:v>
                </c:pt>
                <c:pt idx="25">
                  <c:v>1853.7523009041697</c:v>
                </c:pt>
                <c:pt idx="26">
                  <c:v>1831.8335552645199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1664.6200571211737</c:v>
                </c:pt>
                <c:pt idx="31">
                  <c:v>1768.7907061912158</c:v>
                </c:pt>
                <c:pt idx="32">
                  <c:v>1822.4455328981408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C-4C86-A2F6-F77B5193F4C2}"/>
            </c:ext>
          </c:extLst>
        </c:ser>
        <c:ser>
          <c:idx val="1"/>
          <c:order val="1"/>
          <c:tx>
            <c:v>Iðnaður og efnanotkun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Talnagögn!$C$4:$AI$4</c:f>
              <c:numCache>
                <c:formatCode>0</c:formatCode>
                <c:ptCount val="33"/>
                <c:pt idx="0">
                  <c:v>902.66365343553127</c:v>
                </c:pt>
                <c:pt idx="1">
                  <c:v>790.99314913238516</c:v>
                </c:pt>
                <c:pt idx="2">
                  <c:v>585.0057068137628</c:v>
                </c:pt>
                <c:pt idx="3">
                  <c:v>551.64282042422781</c:v>
                </c:pt>
                <c:pt idx="4">
                  <c:v>520.88613834556509</c:v>
                </c:pt>
                <c:pt idx="5">
                  <c:v>553.02504005400954</c:v>
                </c:pt>
                <c:pt idx="6">
                  <c:v>530.11229845518108</c:v>
                </c:pt>
                <c:pt idx="7">
                  <c:v>649.00907309290869</c:v>
                </c:pt>
                <c:pt idx="8">
                  <c:v>785.20169574251815</c:v>
                </c:pt>
                <c:pt idx="9">
                  <c:v>938.98520071143332</c:v>
                </c:pt>
                <c:pt idx="10">
                  <c:v>991.79144007565515</c:v>
                </c:pt>
                <c:pt idx="11">
                  <c:v>990.99408058387337</c:v>
                </c:pt>
                <c:pt idx="12">
                  <c:v>978.94575890405736</c:v>
                </c:pt>
                <c:pt idx="13">
                  <c:v>966.74843012590816</c:v>
                </c:pt>
                <c:pt idx="14">
                  <c:v>974.79433308274565</c:v>
                </c:pt>
                <c:pt idx="15">
                  <c:v>950.45006073072113</c:v>
                </c:pt>
                <c:pt idx="16">
                  <c:v>1394.3585660910385</c:v>
                </c:pt>
                <c:pt idx="17">
                  <c:v>1538.4827957602802</c:v>
                </c:pt>
                <c:pt idx="18">
                  <c:v>2052.836755606836</c:v>
                </c:pt>
                <c:pt idx="19">
                  <c:v>1869.1160150815999</c:v>
                </c:pt>
                <c:pt idx="20">
                  <c:v>1898.7981575654419</c:v>
                </c:pt>
                <c:pt idx="21">
                  <c:v>1829.2489810465181</c:v>
                </c:pt>
                <c:pt idx="22">
                  <c:v>1897.7398976035606</c:v>
                </c:pt>
                <c:pt idx="23">
                  <c:v>1946.3133133410488</c:v>
                </c:pt>
                <c:pt idx="24">
                  <c:v>1920.9977563648436</c:v>
                </c:pt>
                <c:pt idx="25">
                  <c:v>1969.5659756245493</c:v>
                </c:pt>
                <c:pt idx="26">
                  <c:v>1952.0484267368017</c:v>
                </c:pt>
                <c:pt idx="27">
                  <c:v>1998.2317915943906</c:v>
                </c:pt>
                <c:pt idx="28">
                  <c:v>2039.4275333862904</c:v>
                </c:pt>
                <c:pt idx="29">
                  <c:v>2005.4929408716341</c:v>
                </c:pt>
                <c:pt idx="30">
                  <c:v>1973.953108147193</c:v>
                </c:pt>
                <c:pt idx="31">
                  <c:v>2006.4888121583681</c:v>
                </c:pt>
                <c:pt idx="32">
                  <c:v>2011.9865048204438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C-4C86-A2F6-F77B5193F4C2}"/>
            </c:ext>
          </c:extLst>
        </c:ser>
        <c:ser>
          <c:idx val="2"/>
          <c:order val="2"/>
          <c:tx>
            <c:v>Landbúnaður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Talnagögn!$C$5:$AI$5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C-4C86-A2F6-F77B5193F4C2}"/>
            </c:ext>
          </c:extLst>
        </c:ser>
        <c:ser>
          <c:idx val="4"/>
          <c:order val="3"/>
          <c:tx>
            <c:v>Úrgangur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Talnagögn!$C$7:$AI$7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C-4C86-A2F6-F77B5193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153128"/>
        <c:axId val="1044714616"/>
      </c:barChart>
      <c:catAx>
        <c:axId val="722153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44714616"/>
        <c:crosses val="autoZero"/>
        <c:auto val="1"/>
        <c:lblAlgn val="ctr"/>
        <c:lblOffset val="100"/>
        <c:noMultiLvlLbl val="0"/>
      </c:catAx>
      <c:valAx>
        <c:axId val="10447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215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0240775335340814"/>
          <c:y val="4.6863187164167888E-2"/>
          <c:w val="0.86829788888888892"/>
          <c:h val="0.76868237887883206"/>
        </c:manualLayout>
      </c:layout>
      <c:lineChart>
        <c:grouping val="standard"/>
        <c:varyColors val="0"/>
        <c:ser>
          <c:idx val="0"/>
          <c:order val="0"/>
          <c:tx>
            <c:v>Söguleg losun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2022</c:v>
              </c:pt>
              <c:pt idx="18">
                <c:v>2023</c:v>
              </c:pt>
              <c:pt idx="19">
                <c:v>2024</c:v>
              </c:pt>
              <c:pt idx="20">
                <c:v>2025</c:v>
              </c:pt>
              <c:pt idx="21">
                <c:v>2026</c:v>
              </c:pt>
              <c:pt idx="22">
                <c:v>2027</c:v>
              </c:pt>
              <c:pt idx="23">
                <c:v>2028</c:v>
              </c:pt>
              <c:pt idx="24">
                <c:v>2029</c:v>
              </c:pt>
              <c:pt idx="25">
                <c:v>2030</c:v>
              </c:pt>
            </c:numLit>
          </c:cat>
          <c:val>
            <c:numLit>
              <c:formatCode>General</c:formatCode>
              <c:ptCount val="26"/>
              <c:pt idx="0">
                <c:v>3180.4498889757797</c:v>
              </c:pt>
              <c:pt idx="1">
                <c:v>3317.5229598673745</c:v>
              </c:pt>
              <c:pt idx="2">
                <c:v>3487.6685692537594</c:v>
              </c:pt>
              <c:pt idx="3">
                <c:v>3350.4504234489796</c:v>
              </c:pt>
              <c:pt idx="4">
                <c:v>3215.5721876044458</c:v>
              </c:pt>
              <c:pt idx="5">
                <c:v>3101.7804808368996</c:v>
              </c:pt>
              <c:pt idx="6">
                <c:v>2991.0768278027367</c:v>
              </c:pt>
              <c:pt idx="7">
                <c:v>2911.1744054834585</c:v>
              </c:pt>
              <c:pt idx="8">
                <c:v>2904.0553194569361</c:v>
              </c:pt>
              <c:pt idx="9">
                <c:v>2922.9943361808087</c:v>
              </c:pt>
              <c:pt idx="10">
                <c:v>2950.6684863401679</c:v>
              </c:pt>
              <c:pt idx="11">
                <c:v>2921.2943420528622</c:v>
              </c:pt>
              <c:pt idx="12">
                <c:v>2951.9472243302703</c:v>
              </c:pt>
              <c:pt idx="13">
                <c:v>2998.8764598024304</c:v>
              </c:pt>
              <c:pt idx="14">
                <c:v>2893.25604317751</c:v>
              </c:pt>
              <c:pt idx="15">
                <c:v>2737.5269194687789</c:v>
              </c:pt>
              <c:pt idx="16">
                <c:v>2797.9154226727792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40-4004-BB56-FFF602EF5C0D}"/>
            </c:ext>
          </c:extLst>
        </c:ser>
        <c:ser>
          <c:idx val="1"/>
          <c:order val="1"/>
          <c:tx>
            <c:v>Grunnsviðsmynd</c:v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2022</c:v>
              </c:pt>
              <c:pt idx="18">
                <c:v>2023</c:v>
              </c:pt>
              <c:pt idx="19">
                <c:v>2024</c:v>
              </c:pt>
              <c:pt idx="20">
                <c:v>2025</c:v>
              </c:pt>
              <c:pt idx="21">
                <c:v>2026</c:v>
              </c:pt>
              <c:pt idx="22">
                <c:v>2027</c:v>
              </c:pt>
              <c:pt idx="23">
                <c:v>2028</c:v>
              </c:pt>
              <c:pt idx="24">
                <c:v>2029</c:v>
              </c:pt>
              <c:pt idx="25">
                <c:v>2030</c:v>
              </c:pt>
            </c:numLit>
          </c:cat>
          <c:val>
            <c:numLit>
              <c:formatCode>General</c:formatCode>
              <c:ptCount val="26"/>
              <c:pt idx="16">
                <c:v>2797.9154226727792</c:v>
              </c:pt>
              <c:pt idx="17">
                <c:v>2972.5661393655732</c:v>
              </c:pt>
              <c:pt idx="18">
                <c:v>2830.5674234431513</c:v>
              </c:pt>
              <c:pt idx="19">
                <c:v>2795.7305000669403</c:v>
              </c:pt>
              <c:pt idx="20">
                <c:v>2726.559110373847</c:v>
              </c:pt>
              <c:pt idx="21">
                <c:v>2638.2692534068615</c:v>
              </c:pt>
              <c:pt idx="22">
                <c:v>2578.2686566141947</c:v>
              </c:pt>
              <c:pt idx="23">
                <c:v>2460.7506947707852</c:v>
              </c:pt>
              <c:pt idx="24">
                <c:v>2400.0147400370706</c:v>
              </c:pt>
              <c:pt idx="25">
                <c:v>2348.6487292721536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40-4004-BB56-FFF602EF5C0D}"/>
            </c:ext>
          </c:extLst>
        </c:ser>
        <c:ser>
          <c:idx val="2"/>
          <c:order val="2"/>
          <c:tx>
            <c:v>Viðbótarsviðsmynd</c:v>
          </c:tx>
          <c:spPr>
            <a:ln w="28575" cap="rnd">
              <a:solidFill>
                <a:srgbClr val="68A2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2022</c:v>
              </c:pt>
              <c:pt idx="18">
                <c:v>2023</c:v>
              </c:pt>
              <c:pt idx="19">
                <c:v>2024</c:v>
              </c:pt>
              <c:pt idx="20">
                <c:v>2025</c:v>
              </c:pt>
              <c:pt idx="21">
                <c:v>2026</c:v>
              </c:pt>
              <c:pt idx="22">
                <c:v>2027</c:v>
              </c:pt>
              <c:pt idx="23">
                <c:v>2028</c:v>
              </c:pt>
              <c:pt idx="24">
                <c:v>2029</c:v>
              </c:pt>
              <c:pt idx="25">
                <c:v>2030</c:v>
              </c:pt>
            </c:numLit>
          </c:cat>
          <c:val>
            <c:numLit>
              <c:formatCode>General</c:formatCode>
              <c:ptCount val="26"/>
              <c:pt idx="16">
                <c:v>2797.9154226727787</c:v>
              </c:pt>
              <c:pt idx="17">
                <c:v>2972.5661393655728</c:v>
              </c:pt>
              <c:pt idx="18">
                <c:v>2826.4761390600461</c:v>
              </c:pt>
              <c:pt idx="19">
                <c:v>2785.5525167563665</c:v>
              </c:pt>
              <c:pt idx="20">
                <c:v>2708.5049626220743</c:v>
              </c:pt>
              <c:pt idx="21">
                <c:v>2612.3653741299067</c:v>
              </c:pt>
              <c:pt idx="22">
                <c:v>2547.1564421199314</c:v>
              </c:pt>
              <c:pt idx="23">
                <c:v>2434.6530372206944</c:v>
              </c:pt>
              <c:pt idx="24">
                <c:v>2370.6077071981827</c:v>
              </c:pt>
              <c:pt idx="25">
                <c:v>2311.9257522283178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40-4004-BB56-FFF602EF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1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5.0708012691868707E-4"/>
              <c:y val="0.24594329473508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626232550605"/>
          <c:y val="0.94316177227915921"/>
          <c:w val="0.77921132534712434"/>
          <c:h val="5.294360809072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á Íslandi 1990-2022</a:t>
            </a:r>
          </a:p>
          <a:p>
            <a:pPr>
              <a:defRPr/>
            </a:pPr>
            <a:r>
              <a:rPr lang="en-US" sz="1100" baseline="0"/>
              <a:t>- með landnotkun og skógrækt (LULUCF)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Orka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Talnagögn!$C$3:$AI$3</c:f>
              <c:numCache>
                <c:formatCode>0</c:formatCode>
                <c:ptCount val="33"/>
                <c:pt idx="0">
                  <c:v>1840.5352995466567</c:v>
                </c:pt>
                <c:pt idx="1">
                  <c:v>1755.335108532259</c:v>
                </c:pt>
                <c:pt idx="2">
                  <c:v>1899.146134544455</c:v>
                </c:pt>
                <c:pt idx="3">
                  <c:v>2003.840874501501</c:v>
                </c:pt>
                <c:pt idx="4">
                  <c:v>1952.7447094369534</c:v>
                </c:pt>
                <c:pt idx="5">
                  <c:v>2057.5282150100224</c:v>
                </c:pt>
                <c:pt idx="6">
                  <c:v>2113.0130614822451</c:v>
                </c:pt>
                <c:pt idx="7">
                  <c:v>2152.856229808096</c:v>
                </c:pt>
                <c:pt idx="8">
                  <c:v>2146.4959629375467</c:v>
                </c:pt>
                <c:pt idx="9">
                  <c:v>2202.9770729134784</c:v>
                </c:pt>
                <c:pt idx="10">
                  <c:v>2185.1738649279869</c:v>
                </c:pt>
                <c:pt idx="11">
                  <c:v>2073.8383935636439</c:v>
                </c:pt>
                <c:pt idx="12">
                  <c:v>2183.7512415810661</c:v>
                </c:pt>
                <c:pt idx="13">
                  <c:v>2172.6708504724929</c:v>
                </c:pt>
                <c:pt idx="14">
                  <c:v>2271.554303998917</c:v>
                </c:pt>
                <c:pt idx="15">
                  <c:v>2158.4741886435281</c:v>
                </c:pt>
                <c:pt idx="16">
                  <c:v>2221.7123365785405</c:v>
                </c:pt>
                <c:pt idx="17">
                  <c:v>2363.0011381559016</c:v>
                </c:pt>
                <c:pt idx="18">
                  <c:v>2234.8839405831945</c:v>
                </c:pt>
                <c:pt idx="19">
                  <c:v>2137.0026800259725</c:v>
                </c:pt>
                <c:pt idx="20">
                  <c:v>2026.695874270747</c:v>
                </c:pt>
                <c:pt idx="21">
                  <c:v>1905.0465454682494</c:v>
                </c:pt>
                <c:pt idx="22">
                  <c:v>1855.8864129527688</c:v>
                </c:pt>
                <c:pt idx="23">
                  <c:v>1820.5179142682948</c:v>
                </c:pt>
                <c:pt idx="24">
                  <c:v>1808.9092314111326</c:v>
                </c:pt>
                <c:pt idx="25">
                  <c:v>1853.7523009041697</c:v>
                </c:pt>
                <c:pt idx="26">
                  <c:v>1831.8335552645199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1664.6200571211737</c:v>
                </c:pt>
                <c:pt idx="31">
                  <c:v>1768.7907061912158</c:v>
                </c:pt>
                <c:pt idx="32">
                  <c:v>1822.4455328981408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9-4190-B8C5-DF960AF44877}"/>
            </c:ext>
          </c:extLst>
        </c:ser>
        <c:ser>
          <c:idx val="1"/>
          <c:order val="1"/>
          <c:tx>
            <c:v>Iðnaður og efnanotkun</c:v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Talnagögn!$C$4:$AI$4</c:f>
              <c:numCache>
                <c:formatCode>0</c:formatCode>
                <c:ptCount val="33"/>
                <c:pt idx="0">
                  <c:v>902.66365343553127</c:v>
                </c:pt>
                <c:pt idx="1">
                  <c:v>790.99314913238516</c:v>
                </c:pt>
                <c:pt idx="2">
                  <c:v>585.0057068137628</c:v>
                </c:pt>
                <c:pt idx="3">
                  <c:v>551.64282042422781</c:v>
                </c:pt>
                <c:pt idx="4">
                  <c:v>520.88613834556509</c:v>
                </c:pt>
                <c:pt idx="5">
                  <c:v>553.02504005400954</c:v>
                </c:pt>
                <c:pt idx="6">
                  <c:v>530.11229845518108</c:v>
                </c:pt>
                <c:pt idx="7">
                  <c:v>649.00907309290869</c:v>
                </c:pt>
                <c:pt idx="8">
                  <c:v>785.20169574251815</c:v>
                </c:pt>
                <c:pt idx="9">
                  <c:v>938.98520071143332</c:v>
                </c:pt>
                <c:pt idx="10">
                  <c:v>991.79144007565515</c:v>
                </c:pt>
                <c:pt idx="11">
                  <c:v>990.99408058387337</c:v>
                </c:pt>
                <c:pt idx="12">
                  <c:v>978.94575890405736</c:v>
                </c:pt>
                <c:pt idx="13">
                  <c:v>966.74843012590816</c:v>
                </c:pt>
                <c:pt idx="14">
                  <c:v>974.79433308274565</c:v>
                </c:pt>
                <c:pt idx="15">
                  <c:v>950.45006073072113</c:v>
                </c:pt>
                <c:pt idx="16">
                  <c:v>1394.3585660910385</c:v>
                </c:pt>
                <c:pt idx="17">
                  <c:v>1538.4827957602802</c:v>
                </c:pt>
                <c:pt idx="18">
                  <c:v>2052.836755606836</c:v>
                </c:pt>
                <c:pt idx="19">
                  <c:v>1869.1160150815999</c:v>
                </c:pt>
                <c:pt idx="20">
                  <c:v>1898.7981575654419</c:v>
                </c:pt>
                <c:pt idx="21">
                  <c:v>1829.2489810465181</c:v>
                </c:pt>
                <c:pt idx="22">
                  <c:v>1897.7398976035606</c:v>
                </c:pt>
                <c:pt idx="23">
                  <c:v>1946.3133133410488</c:v>
                </c:pt>
                <c:pt idx="24">
                  <c:v>1920.9977563648436</c:v>
                </c:pt>
                <c:pt idx="25">
                  <c:v>1969.5659756245493</c:v>
                </c:pt>
                <c:pt idx="26">
                  <c:v>1952.0484267368017</c:v>
                </c:pt>
                <c:pt idx="27">
                  <c:v>1998.2317915943906</c:v>
                </c:pt>
                <c:pt idx="28">
                  <c:v>2039.4275333862904</c:v>
                </c:pt>
                <c:pt idx="29">
                  <c:v>2005.4929408716341</c:v>
                </c:pt>
                <c:pt idx="30">
                  <c:v>1973.953108147193</c:v>
                </c:pt>
                <c:pt idx="31">
                  <c:v>2006.4888121583681</c:v>
                </c:pt>
                <c:pt idx="32">
                  <c:v>2011.9865048204438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89-4190-B8C5-DF960AF44877}"/>
            </c:ext>
          </c:extLst>
        </c:ser>
        <c:ser>
          <c:idx val="2"/>
          <c:order val="2"/>
          <c:tx>
            <c:v>Landbúnaður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Talnagögn!$C$5:$AI$5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89-4190-B8C5-DF960AF44877}"/>
            </c:ext>
          </c:extLst>
        </c:ser>
        <c:ser>
          <c:idx val="3"/>
          <c:order val="3"/>
          <c:tx>
            <c:v>Landnotkun og skógrækt (LULUCF)</c:v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Talnagögn!$C$6:$AI$6</c:f>
              <c:numCache>
                <c:formatCode>0</c:formatCode>
                <c:ptCount val="33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9584.2836076878266</c:v>
                </c:pt>
                <c:pt idx="7">
                  <c:v>9582.330963081733</c:v>
                </c:pt>
                <c:pt idx="8">
                  <c:v>9584.9286285539765</c:v>
                </c:pt>
                <c:pt idx="9">
                  <c:v>9593.2889257631323</c:v>
                </c:pt>
                <c:pt idx="10">
                  <c:v>9603.9176405853632</c:v>
                </c:pt>
                <c:pt idx="11">
                  <c:v>9616.5693591975523</c:v>
                </c:pt>
                <c:pt idx="12">
                  <c:v>9633.9386271887543</c:v>
                </c:pt>
                <c:pt idx="13">
                  <c:v>9633.5512227228592</c:v>
                </c:pt>
                <c:pt idx="14">
                  <c:v>9634.9372557064034</c:v>
                </c:pt>
                <c:pt idx="15">
                  <c:v>9635.4429681046913</c:v>
                </c:pt>
                <c:pt idx="16">
                  <c:v>9698.3921166557375</c:v>
                </c:pt>
                <c:pt idx="17">
                  <c:v>9602.133213469051</c:v>
                </c:pt>
                <c:pt idx="18">
                  <c:v>9642.7038909593139</c:v>
                </c:pt>
                <c:pt idx="19">
                  <c:v>9633.0671388632345</c:v>
                </c:pt>
                <c:pt idx="20">
                  <c:v>9596.3884139348411</c:v>
                </c:pt>
                <c:pt idx="21">
                  <c:v>9569.6010920516528</c:v>
                </c:pt>
                <c:pt idx="22">
                  <c:v>9563.3130118209174</c:v>
                </c:pt>
                <c:pt idx="23">
                  <c:v>9549.7315494546528</c:v>
                </c:pt>
                <c:pt idx="24">
                  <c:v>9529.3776963808523</c:v>
                </c:pt>
                <c:pt idx="25">
                  <c:v>9506.102469169191</c:v>
                </c:pt>
                <c:pt idx="26">
                  <c:v>9476.7725055466381</c:v>
                </c:pt>
                <c:pt idx="27">
                  <c:v>9436.6729756288969</c:v>
                </c:pt>
                <c:pt idx="28">
                  <c:v>9410.0772356050275</c:v>
                </c:pt>
                <c:pt idx="29">
                  <c:v>9410.6871804963557</c:v>
                </c:pt>
                <c:pt idx="30">
                  <c:v>9421.1456256380152</c:v>
                </c:pt>
                <c:pt idx="31">
                  <c:v>9398.1797703569009</c:v>
                </c:pt>
                <c:pt idx="32">
                  <c:v>9371.6006168717067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89-4190-B8C5-DF960AF44877}"/>
            </c:ext>
          </c:extLst>
        </c:ser>
        <c:ser>
          <c:idx val="4"/>
          <c:order val="4"/>
          <c:tx>
            <c:v>Úrgangur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Talnagögn!$C$7:$AI$7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89-4190-B8C5-DF960AF44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53128"/>
        <c:axId val="1044714616"/>
      </c:lineChart>
      <c:catAx>
        <c:axId val="722153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44714616"/>
        <c:crosses val="autoZero"/>
        <c:auto val="1"/>
        <c:lblAlgn val="ctr"/>
        <c:lblOffset val="100"/>
        <c:noMultiLvlLbl val="0"/>
      </c:catAx>
      <c:valAx>
        <c:axId val="10447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215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á Íslandi 1990-2022</a:t>
            </a:r>
          </a:p>
          <a:p>
            <a:pPr>
              <a:defRPr/>
            </a:pPr>
            <a:r>
              <a:rPr lang="en-US" sz="1100" baseline="0"/>
              <a:t>- án landnotkunar og skógræktar (LULUCF)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Orka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Talnagögn!$C$3:$AI$3</c:f>
              <c:numCache>
                <c:formatCode>0</c:formatCode>
                <c:ptCount val="33"/>
                <c:pt idx="0">
                  <c:v>1840.5352995466567</c:v>
                </c:pt>
                <c:pt idx="1">
                  <c:v>1755.335108532259</c:v>
                </c:pt>
                <c:pt idx="2">
                  <c:v>1899.146134544455</c:v>
                </c:pt>
                <c:pt idx="3">
                  <c:v>2003.840874501501</c:v>
                </c:pt>
                <c:pt idx="4">
                  <c:v>1952.7447094369534</c:v>
                </c:pt>
                <c:pt idx="5">
                  <c:v>2057.5282150100224</c:v>
                </c:pt>
                <c:pt idx="6">
                  <c:v>2113.0130614822451</c:v>
                </c:pt>
                <c:pt idx="7">
                  <c:v>2152.856229808096</c:v>
                </c:pt>
                <c:pt idx="8">
                  <c:v>2146.4959629375467</c:v>
                </c:pt>
                <c:pt idx="9">
                  <c:v>2202.9770729134784</c:v>
                </c:pt>
                <c:pt idx="10">
                  <c:v>2185.1738649279869</c:v>
                </c:pt>
                <c:pt idx="11">
                  <c:v>2073.8383935636439</c:v>
                </c:pt>
                <c:pt idx="12">
                  <c:v>2183.7512415810661</c:v>
                </c:pt>
                <c:pt idx="13">
                  <c:v>2172.6708504724929</c:v>
                </c:pt>
                <c:pt idx="14">
                  <c:v>2271.554303998917</c:v>
                </c:pt>
                <c:pt idx="15">
                  <c:v>2158.4741886435281</c:v>
                </c:pt>
                <c:pt idx="16">
                  <c:v>2221.7123365785405</c:v>
                </c:pt>
                <c:pt idx="17">
                  <c:v>2363.0011381559016</c:v>
                </c:pt>
                <c:pt idx="18">
                  <c:v>2234.8839405831945</c:v>
                </c:pt>
                <c:pt idx="19">
                  <c:v>2137.0026800259725</c:v>
                </c:pt>
                <c:pt idx="20">
                  <c:v>2026.695874270747</c:v>
                </c:pt>
                <c:pt idx="21">
                  <c:v>1905.0465454682494</c:v>
                </c:pt>
                <c:pt idx="22">
                  <c:v>1855.8864129527688</c:v>
                </c:pt>
                <c:pt idx="23">
                  <c:v>1820.5179142682948</c:v>
                </c:pt>
                <c:pt idx="24">
                  <c:v>1808.9092314111326</c:v>
                </c:pt>
                <c:pt idx="25">
                  <c:v>1853.7523009041697</c:v>
                </c:pt>
                <c:pt idx="26">
                  <c:v>1831.8335552645199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1664.6200571211737</c:v>
                </c:pt>
                <c:pt idx="31">
                  <c:v>1768.7907061912158</c:v>
                </c:pt>
                <c:pt idx="32">
                  <c:v>1822.4455328981408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7-4C15-A61F-2C54C92EA207}"/>
            </c:ext>
          </c:extLst>
        </c:ser>
        <c:ser>
          <c:idx val="1"/>
          <c:order val="1"/>
          <c:tx>
            <c:v>Iðnaður og efnanotkun</c:v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Talnagögn!$C$4:$AI$4</c:f>
              <c:numCache>
                <c:formatCode>0</c:formatCode>
                <c:ptCount val="33"/>
                <c:pt idx="0">
                  <c:v>902.66365343553127</c:v>
                </c:pt>
                <c:pt idx="1">
                  <c:v>790.99314913238516</c:v>
                </c:pt>
                <c:pt idx="2">
                  <c:v>585.0057068137628</c:v>
                </c:pt>
                <c:pt idx="3">
                  <c:v>551.64282042422781</c:v>
                </c:pt>
                <c:pt idx="4">
                  <c:v>520.88613834556509</c:v>
                </c:pt>
                <c:pt idx="5">
                  <c:v>553.02504005400954</c:v>
                </c:pt>
                <c:pt idx="6">
                  <c:v>530.11229845518108</c:v>
                </c:pt>
                <c:pt idx="7">
                  <c:v>649.00907309290869</c:v>
                </c:pt>
                <c:pt idx="8">
                  <c:v>785.20169574251815</c:v>
                </c:pt>
                <c:pt idx="9">
                  <c:v>938.98520071143332</c:v>
                </c:pt>
                <c:pt idx="10">
                  <c:v>991.79144007565515</c:v>
                </c:pt>
                <c:pt idx="11">
                  <c:v>990.99408058387337</c:v>
                </c:pt>
                <c:pt idx="12">
                  <c:v>978.94575890405736</c:v>
                </c:pt>
                <c:pt idx="13">
                  <c:v>966.74843012590816</c:v>
                </c:pt>
                <c:pt idx="14">
                  <c:v>974.79433308274565</c:v>
                </c:pt>
                <c:pt idx="15">
                  <c:v>950.45006073072113</c:v>
                </c:pt>
                <c:pt idx="16">
                  <c:v>1394.3585660910385</c:v>
                </c:pt>
                <c:pt idx="17">
                  <c:v>1538.4827957602802</c:v>
                </c:pt>
                <c:pt idx="18">
                  <c:v>2052.836755606836</c:v>
                </c:pt>
                <c:pt idx="19">
                  <c:v>1869.1160150815999</c:v>
                </c:pt>
                <c:pt idx="20">
                  <c:v>1898.7981575654419</c:v>
                </c:pt>
                <c:pt idx="21">
                  <c:v>1829.2489810465181</c:v>
                </c:pt>
                <c:pt idx="22">
                  <c:v>1897.7398976035606</c:v>
                </c:pt>
                <c:pt idx="23">
                  <c:v>1946.3133133410488</c:v>
                </c:pt>
                <c:pt idx="24">
                  <c:v>1920.9977563648436</c:v>
                </c:pt>
                <c:pt idx="25">
                  <c:v>1969.5659756245493</c:v>
                </c:pt>
                <c:pt idx="26">
                  <c:v>1952.0484267368017</c:v>
                </c:pt>
                <c:pt idx="27">
                  <c:v>1998.2317915943906</c:v>
                </c:pt>
                <c:pt idx="28">
                  <c:v>2039.4275333862904</c:v>
                </c:pt>
                <c:pt idx="29">
                  <c:v>2005.4929408716341</c:v>
                </c:pt>
                <c:pt idx="30">
                  <c:v>1973.953108147193</c:v>
                </c:pt>
                <c:pt idx="31">
                  <c:v>2006.4888121583681</c:v>
                </c:pt>
                <c:pt idx="32">
                  <c:v>2011.9865048204438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7-4C15-A61F-2C54C92EA207}"/>
            </c:ext>
          </c:extLst>
        </c:ser>
        <c:ser>
          <c:idx val="2"/>
          <c:order val="2"/>
          <c:tx>
            <c:v>Landbúnaður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Talnagögn!$C$5:$AI$5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7-4C15-A61F-2C54C92EA207}"/>
            </c:ext>
          </c:extLst>
        </c:ser>
        <c:ser>
          <c:idx val="4"/>
          <c:order val="3"/>
          <c:tx>
            <c:v>Úrgangur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Talnagögn!$C$7:$AI$7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57-4C15-A61F-2C54C92EA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53128"/>
        <c:axId val="1044714616"/>
      </c:lineChart>
      <c:catAx>
        <c:axId val="722153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44714616"/>
        <c:crosses val="autoZero"/>
        <c:auto val="1"/>
        <c:lblAlgn val="ctr"/>
        <c:lblOffset val="100"/>
        <c:noMultiLvlLbl val="0"/>
      </c:catAx>
      <c:valAx>
        <c:axId val="104471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215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sz="1800" b="1"/>
              <a:t>Losun Íslands</a:t>
            </a:r>
          </a:p>
          <a:p>
            <a:pPr>
              <a:defRPr/>
            </a:pPr>
            <a:r>
              <a:rPr lang="is-IS" sz="1800" b="1"/>
              <a:t>2022</a:t>
            </a:r>
          </a:p>
          <a:p>
            <a:pPr>
              <a:defRPr/>
            </a:pPr>
            <a:r>
              <a:rPr lang="is-IS" sz="1400" b="0"/>
              <a:t>-</a:t>
            </a:r>
            <a:r>
              <a:rPr lang="is-IS" sz="1400" b="0" baseline="0"/>
              <a:t> án LULUCF</a:t>
            </a:r>
            <a:endParaRPr lang="is-IS" sz="1400" b="0"/>
          </a:p>
        </c:rich>
      </c:tx>
      <c:layout>
        <c:manualLayout>
          <c:xMode val="edge"/>
          <c:yMode val="edge"/>
          <c:x val="0.40149994453716881"/>
          <c:y val="0.414513888888888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654817708333333"/>
          <c:y val="9.4837962962962957E-2"/>
          <c:w val="0.45580729166666667"/>
          <c:h val="0.8103240740740740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F-41BC-8F0A-B1A213F45FE8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DF-41BC-8F0A-B1A213F45FE8}"/>
              </c:ext>
            </c:extLst>
          </c:dPt>
          <c:dPt>
            <c:idx val="2"/>
            <c:bubble3D val="0"/>
            <c:spPr>
              <a:solidFill>
                <a:srgbClr val="7FB9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F-41BC-8F0A-B1A213F45FE8}"/>
              </c:ext>
            </c:extLst>
          </c:dPt>
          <c:dPt>
            <c:idx val="3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1DF-41BC-8F0A-B1A213F45F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F-41BC-8F0A-B1A213F45FE8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1DF-41BC-8F0A-B1A213F45FE8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F-41BC-8F0A-B1A213F45FE8}"/>
              </c:ext>
            </c:extLst>
          </c:dPt>
          <c:dPt>
            <c:idx val="7"/>
            <c:bubble3D val="0"/>
            <c:spPr>
              <a:solidFill>
                <a:schemeClr val="accent1">
                  <a:lumMod val="25000"/>
                  <a:lumOff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1DF-41BC-8F0A-B1A213F45FE8}"/>
              </c:ext>
            </c:extLst>
          </c:dPt>
          <c:dLbls>
            <c:dLbl>
              <c:idx val="0"/>
              <c:layout>
                <c:manualLayout>
                  <c:x val="0.10914062499999994"/>
                  <c:y val="0.15175486111111111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E32284A-8F90-4748-B0F5-6F6E58D11B5A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BF2AFE09-1445-400A-AEA0-466E41B1FC30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EC5680EF-1B1A-4EAB-9308-CE113ADB1355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F-41BC-8F0A-B1A213F45FE8}"/>
                </c:ext>
              </c:extLst>
            </c:dLbl>
            <c:dLbl>
              <c:idx val="1"/>
              <c:layout>
                <c:manualLayout>
                  <c:x val="-0.17677304687500001"/>
                  <c:y val="0.16168981481481481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D13A9EF-5FAA-4B67-8F14-640355573CDB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EA91B62A-0BA8-4534-A750-808D83577502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2852F327-B7F6-406C-96BA-AD96A0AD6B31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1DF-41BC-8F0A-B1A213F45FE8}"/>
                </c:ext>
              </c:extLst>
            </c:dLbl>
            <c:dLbl>
              <c:idx val="2"/>
              <c:layout>
                <c:manualLayout>
                  <c:x val="-0.201962109375"/>
                  <c:y val="4.7037037037036926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CBAC73-3C67-4214-82D5-853677065651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1A58D8B4-24A6-49BE-88F0-174A28FF5135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C9060AC0-1EA3-4A4F-B3BA-C296C52374BE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F-41BC-8F0A-B1A213F45FE8}"/>
                </c:ext>
              </c:extLst>
            </c:dLbl>
            <c:dLbl>
              <c:idx val="3"/>
              <c:layout>
                <c:manualLayout>
                  <c:x val="-0.20345240885416666"/>
                  <c:y val="-0.15875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51E952F-6CE4-4073-AE6D-13BDD66E09B3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3D915031-0400-4551-94FB-79B05FF42249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22AC36B7-6490-404A-B6B3-C86AA75782B2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59986979166664"/>
                      <c:h val="0.170556712962962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1DF-41BC-8F0A-B1A213F45FE8}"/>
                </c:ext>
              </c:extLst>
            </c:dLbl>
            <c:dLbl>
              <c:idx val="4"/>
              <c:layout>
                <c:manualLayout>
                  <c:x val="0.24887363281250002"/>
                  <c:y val="-0.14324224537037036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5046364-EB60-483C-9362-FDF90B078076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303A610A-DAC1-419D-87E1-0C3AB5FBACAA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444CA717-8CDF-4602-97F9-44AD4C8BAD8B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2716341145833333"/>
                      <c:h val="0.164453703703703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F-41BC-8F0A-B1A213F45FE8}"/>
                </c:ext>
              </c:extLst>
            </c:dLbl>
            <c:dLbl>
              <c:idx val="5"/>
              <c:layout>
                <c:manualLayout>
                  <c:x val="0.22158854166666667"/>
                  <c:y val="-8.5254629629629611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08754A4-DC91-4DB7-8056-F09D875CF29C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sz="12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8EAE2F38-2CBB-45EF-A8B6-ED7928B7F521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E73E7152-B510-43CE-96D5-EAFDDBC97C23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141328124999999"/>
                      <c:h val="0.130956481481481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1DF-41BC-8F0A-B1A213F45FE8}"/>
                </c:ext>
              </c:extLst>
            </c:dLbl>
            <c:dLbl>
              <c:idx val="6"/>
              <c:layout>
                <c:manualLayout>
                  <c:x val="0.21993489583333334"/>
                  <c:y val="3.2337962962962964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987F407-D89B-4DF9-9255-443CA7320D2A}" type="CATEGORYNAME">
                      <a:rPr lang="en-US" sz="1200" b="1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[CATEGORY NAME]</a:t>
                    </a:fld>
                    <a:endParaRPr lang="en-US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1404E2A9-75C5-4C5D-9779-EE35DD91C628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A41120A7-69E9-4FE6-B021-7FDF71007CB9}" type="PERCENTAG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F-41BC-8F0A-B1A213F45FE8}"/>
                </c:ext>
              </c:extLst>
            </c:dLbl>
            <c:dLbl>
              <c:idx val="7"/>
              <c:layout>
                <c:manualLayout>
                  <c:x val="0.28111979166666667"/>
                  <c:y val="0.19696759259259258"/>
                </c:manualLayout>
              </c:layout>
              <c:tx>
                <c:rich>
                  <a:bodyPr/>
                  <a:lstStyle/>
                  <a:p>
                    <a:fld id="{C3B06761-20F1-4716-9B83-22BCD2675194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EAD98EE4-4514-4DE2-97CA-A23A9814B150}" type="VALUE">
                      <a:rPr lang="en-US"/>
                      <a:pPr/>
                      <a:t>[VALUE]</a:t>
                    </a:fld>
                    <a:r>
                      <a:rPr lang="en-US"/>
                      <a:t> þús.</a:t>
                    </a:r>
                    <a:r>
                      <a:rPr lang="en-US" baseline="0"/>
                      <a:t> tonn CO</a:t>
                    </a:r>
                    <a:r>
                      <a:rPr lang="en-US" baseline="-25000"/>
                      <a:t>2</a:t>
                    </a:r>
                    <a:r>
                      <a:rPr lang="en-US" baseline="0"/>
                      <a:t>-íg.</a:t>
                    </a:r>
                  </a:p>
                  <a:p>
                    <a:fld id="{0E7E8CEF-C8A2-41DF-9753-C977B591FE4C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1DF-41BC-8F0A-B1A213F45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'Losun (samantekt)'!$C$115:$C$122</c:f>
              <c:strCache>
                <c:ptCount val="8"/>
                <c:pt idx="0">
                  <c:v>Fiskiskip</c:v>
                </c:pt>
                <c:pt idx="1">
                  <c:v>Vegasamgöngur</c:v>
                </c:pt>
                <c:pt idx="2">
                  <c:v>Jarðvarmavirkjanir</c:v>
                </c:pt>
                <c:pt idx="3">
                  <c:v>Álframleiðsla</c:v>
                </c:pt>
                <c:pt idx="4">
                  <c:v>Kísil- og kísilmálmframleiðsla</c:v>
                </c:pt>
                <c:pt idx="5">
                  <c:v>Landbúnaður</c:v>
                </c:pt>
                <c:pt idx="6">
                  <c:v>Úrgangur</c:v>
                </c:pt>
                <c:pt idx="7">
                  <c:v>Annað</c:v>
                </c:pt>
              </c:strCache>
            </c:strRef>
          </c:cat>
          <c:val>
            <c:numRef>
              <c:f>'Losun (samantekt)'!$D$115:$D$122</c:f>
              <c:numCache>
                <c:formatCode>0</c:formatCode>
                <c:ptCount val="8"/>
                <c:pt idx="0">
                  <c:v>483.84979942226926</c:v>
                </c:pt>
                <c:pt idx="1">
                  <c:v>925.60832287035737</c:v>
                </c:pt>
                <c:pt idx="2">
                  <c:v>190.25900000000001</c:v>
                </c:pt>
                <c:pt idx="3">
                  <c:v>1354.2007303406649</c:v>
                </c:pt>
                <c:pt idx="4">
                  <c:v>517.72039053568778</c:v>
                </c:pt>
                <c:pt idx="5">
                  <c:v>603.55429468127068</c:v>
                </c:pt>
                <c:pt idx="6">
                  <c:v>264.5536299365545</c:v>
                </c:pt>
                <c:pt idx="7">
                  <c:v>362.79379454960326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F-41BC-8F0A-B1A213F45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gróðurhúsalofttegunda á Íslandi, án</a:t>
            </a:r>
            <a:r>
              <a:rPr lang="is-IS" baseline="0"/>
              <a:t> LULUCF, 1990-2022</a:t>
            </a:r>
          </a:p>
          <a:p>
            <a:pPr>
              <a:defRPr/>
            </a:pPr>
            <a:r>
              <a:rPr lang="is-IS"/>
              <a:t>Helstu undirflokkar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Talnagögn!$A$83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Talnagögn!$C$83:$AI$83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31-4860-9EA6-6379354C1129}"/>
            </c:ext>
          </c:extLst>
        </c:ser>
        <c:ser>
          <c:idx val="1"/>
          <c:order val="1"/>
          <c:tx>
            <c:strRef>
              <c:f>Talnagögn!$A$79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Talnagögn!$C$79:$AI$79</c:f>
              <c:numCache>
                <c:formatCode>0</c:formatCode>
                <c:ptCount val="33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901.9003205985739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859.59329867083193</c:v>
                </c:pt>
                <c:pt idx="32">
                  <c:v>925.60832287035737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1-4860-9EA6-6379354C1129}"/>
            </c:ext>
          </c:extLst>
        </c:ser>
        <c:ser>
          <c:idx val="0"/>
          <c:order val="2"/>
          <c:tx>
            <c:strRef>
              <c:f>Talnagögn!$A$78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Talnagögn!$C$78:$AI$78</c:f>
              <c:numCache>
                <c:formatCode>0</c:formatCode>
                <c:ptCount val="33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520.73402822355308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  <c:pt idx="32">
                  <c:v>483.84979942226926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1-4860-9EA6-6379354C1129}"/>
            </c:ext>
          </c:extLst>
        </c:ser>
        <c:ser>
          <c:idx val="4"/>
          <c:order val="3"/>
          <c:tx>
            <c:strRef>
              <c:f>Talnagögn!$A$82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Talnagögn!$C$82:$AI$82</c:f>
              <c:numCache>
                <c:formatCode>0</c:formatCode>
                <c:ptCount val="33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  <c:pt idx="32">
                  <c:v>517.72039053568778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31-4860-9EA6-6379354C1129}"/>
            </c:ext>
          </c:extLst>
        </c:ser>
        <c:ser>
          <c:idx val="2"/>
          <c:order val="4"/>
          <c:tx>
            <c:strRef>
              <c:f>Talnagögn!$A$80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Talnagögn!$C$80:$AI$80</c:f>
              <c:numCache>
                <c:formatCode>0</c:formatCode>
                <c:ptCount val="33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  <c:pt idx="32">
                  <c:v>190.25900000000001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1-4860-9EA6-6379354C1129}"/>
            </c:ext>
          </c:extLst>
        </c:ser>
        <c:ser>
          <c:idx val="6"/>
          <c:order val="5"/>
          <c:tx>
            <c:strRef>
              <c:f>Talnagögn!$A$84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Talnagögn!$C$84:$AI$84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31-4860-9EA6-6379354C1129}"/>
            </c:ext>
          </c:extLst>
        </c:ser>
        <c:ser>
          <c:idx val="7"/>
          <c:order val="6"/>
          <c:tx>
            <c:strRef>
              <c:f>'Losun (samantekt)'!$C$122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1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Talnagögn!$C$85:$AI$85</c:f>
              <c:numCache>
                <c:formatCode>0</c:formatCode>
                <c:ptCount val="33"/>
                <c:pt idx="0">
                  <c:v>595.91848446785116</c:v>
                </c:pt>
                <c:pt idx="1">
                  <c:v>500.38834288626185</c:v>
                </c:pt>
                <c:pt idx="2">
                  <c:v>545.35527073687535</c:v>
                </c:pt>
                <c:pt idx="3">
                  <c:v>574.62028879105719</c:v>
                </c:pt>
                <c:pt idx="4">
                  <c:v>545.59731942157259</c:v>
                </c:pt>
                <c:pt idx="5">
                  <c:v>586.05180566676745</c:v>
                </c:pt>
                <c:pt idx="6">
                  <c:v>658.82416585122974</c:v>
                </c:pt>
                <c:pt idx="7">
                  <c:v>698.95725217717245</c:v>
                </c:pt>
                <c:pt idx="8">
                  <c:v>694.53929303171617</c:v>
                </c:pt>
                <c:pt idx="9">
                  <c:v>733.1335568152308</c:v>
                </c:pt>
                <c:pt idx="10">
                  <c:v>662.05467571425925</c:v>
                </c:pt>
                <c:pt idx="11">
                  <c:v>696.54173237997384</c:v>
                </c:pt>
                <c:pt idx="12">
                  <c:v>667.57159036128223</c:v>
                </c:pt>
                <c:pt idx="13">
                  <c:v>615.46222848243588</c:v>
                </c:pt>
                <c:pt idx="14">
                  <c:v>694.82418784525817</c:v>
                </c:pt>
                <c:pt idx="15">
                  <c:v>647.50494279921804</c:v>
                </c:pt>
                <c:pt idx="16">
                  <c:v>675.74259066932291</c:v>
                </c:pt>
                <c:pt idx="17">
                  <c:v>675.19578529860519</c:v>
                </c:pt>
                <c:pt idx="18">
                  <c:v>622.34280945774844</c:v>
                </c:pt>
                <c:pt idx="19">
                  <c:v>462.00232145506016</c:v>
                </c:pt>
                <c:pt idx="20">
                  <c:v>425.22651612850859</c:v>
                </c:pt>
                <c:pt idx="21">
                  <c:v>435.88118479547484</c:v>
                </c:pt>
                <c:pt idx="22">
                  <c:v>394.32000743833942</c:v>
                </c:pt>
                <c:pt idx="23">
                  <c:v>407.02307118876888</c:v>
                </c:pt>
                <c:pt idx="24">
                  <c:v>391.1839517993858</c:v>
                </c:pt>
                <c:pt idx="25">
                  <c:v>410.38931782279178</c:v>
                </c:pt>
                <c:pt idx="26">
                  <c:v>445.89384748038174</c:v>
                </c:pt>
                <c:pt idx="27">
                  <c:v>419.77941026049484</c:v>
                </c:pt>
                <c:pt idx="28">
                  <c:v>429.03457205394261</c:v>
                </c:pt>
                <c:pt idx="29">
                  <c:v>422.13502796537068</c:v>
                </c:pt>
                <c:pt idx="30">
                  <c:v>353.39440478398774</c:v>
                </c:pt>
                <c:pt idx="31">
                  <c:v>324.68290952928874</c:v>
                </c:pt>
                <c:pt idx="32">
                  <c:v>362.79379454960326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31-4860-9EA6-6379354C1129}"/>
            </c:ext>
          </c:extLst>
        </c:ser>
        <c:ser>
          <c:idx val="3"/>
          <c:order val="7"/>
          <c:tx>
            <c:strRef>
              <c:f>Talnagögn!$A$81</c:f>
              <c:strCache>
                <c:ptCount val="1"/>
                <c:pt idx="0">
                  <c:v>Álframleiðsla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Talnagögn!$C$81:$AI$81</c:f>
              <c:numCache>
                <c:formatCode>0</c:formatCode>
                <c:ptCount val="33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  <c:pt idx="32">
                  <c:v>1354.2007303406649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31-4860-9EA6-6379354C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180616"/>
        <c:axId val="335206904"/>
      </c:barChart>
      <c:catAx>
        <c:axId val="457180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35206904"/>
        <c:crosses val="autoZero"/>
        <c:auto val="1"/>
        <c:lblAlgn val="ctr"/>
        <c:lblOffset val="100"/>
        <c:noMultiLvlLbl val="0"/>
      </c:catAx>
      <c:valAx>
        <c:axId val="33520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Losun gróðurhúsalofttegunda</a:t>
                </a:r>
                <a:r>
                  <a:rPr lang="is-IS" baseline="0"/>
                  <a:t> (þús. tonn CO</a:t>
                </a:r>
                <a:r>
                  <a:rPr lang="is-IS" baseline="-25000"/>
                  <a:t>2</a:t>
                </a:r>
                <a:r>
                  <a:rPr lang="is-IS" baseline="0"/>
                  <a:t>-íg.)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7180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á Íslandi, án LULUCF, 1990-2022</a:t>
            </a:r>
          </a:p>
          <a:p>
            <a:pPr>
              <a:defRPr/>
            </a:pPr>
            <a:r>
              <a:rPr lang="is-IS" sz="1400" b="0" i="0" u="none" strike="noStrike" kern="1200" spc="0" baseline="0">
                <a:solidFill>
                  <a:sysClr val="windowText" lastClr="000000"/>
                </a:solidFill>
              </a:rPr>
              <a:t>Helstu undirflokkar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Talnagögn!$A$81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Talnagögn!$C$81:$AI$81</c:f>
              <c:numCache>
                <c:formatCode>0</c:formatCode>
                <c:ptCount val="33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  <c:pt idx="32">
                  <c:v>1354.2007303406649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7-4579-9CE9-18D4DAAAD897}"/>
            </c:ext>
          </c:extLst>
        </c:ser>
        <c:ser>
          <c:idx val="0"/>
          <c:order val="1"/>
          <c:tx>
            <c:strRef>
              <c:f>Talnagögn!$A$78</c:f>
              <c:strCache>
                <c:ptCount val="1"/>
                <c:pt idx="0">
                  <c:v>Fiskiskip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Talnagögn!$C$78:$AI$78</c:f>
              <c:numCache>
                <c:formatCode>0</c:formatCode>
                <c:ptCount val="33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520.73402822355308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  <c:pt idx="32">
                  <c:v>483.84979942226926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7-4579-9CE9-18D4DAAAD897}"/>
            </c:ext>
          </c:extLst>
        </c:ser>
        <c:ser>
          <c:idx val="1"/>
          <c:order val="2"/>
          <c:tx>
            <c:strRef>
              <c:f>Talnagögn!$A$79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Talnagögn!$C$79:$AI$79</c:f>
              <c:numCache>
                <c:formatCode>0</c:formatCode>
                <c:ptCount val="33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901.9003205985739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859.59329867083193</c:v>
                </c:pt>
                <c:pt idx="32">
                  <c:v>925.60832287035737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E7-4579-9CE9-18D4DAAAD897}"/>
            </c:ext>
          </c:extLst>
        </c:ser>
        <c:ser>
          <c:idx val="5"/>
          <c:order val="3"/>
          <c:tx>
            <c:strRef>
              <c:f>Talnagögn!$A$83</c:f>
              <c:strCache>
                <c:ptCount val="1"/>
                <c:pt idx="0">
                  <c:v>Landbúnaður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Talnagögn!$C$83:$AI$83</c:f>
              <c:numCache>
                <c:formatCode>0</c:formatCode>
                <c:ptCount val="33"/>
                <c:pt idx="0">
                  <c:v>695.11434481505648</c:v>
                </c:pt>
                <c:pt idx="1">
                  <c:v>676.99562332911171</c:v>
                </c:pt>
                <c:pt idx="2">
                  <c:v>658.30837070762357</c:v>
                </c:pt>
                <c:pt idx="3">
                  <c:v>659.2612600475793</c:v>
                </c:pt>
                <c:pt idx="4">
                  <c:v>663.31720014720247</c:v>
                </c:pt>
                <c:pt idx="5">
                  <c:v>643.49627070837141</c:v>
                </c:pt>
                <c:pt idx="6">
                  <c:v>656.05602088127364</c:v>
                </c:pt>
                <c:pt idx="7">
                  <c:v>647.24334334439709</c:v>
                </c:pt>
                <c:pt idx="8">
                  <c:v>660.17313625033125</c:v>
                </c:pt>
                <c:pt idx="9">
                  <c:v>657.73448908866794</c:v>
                </c:pt>
                <c:pt idx="10">
                  <c:v>641.41333686581618</c:v>
                </c:pt>
                <c:pt idx="11">
                  <c:v>639.88853652821763</c:v>
                </c:pt>
                <c:pt idx="12">
                  <c:v>622.74009893922266</c:v>
                </c:pt>
                <c:pt idx="13">
                  <c:v>614.96214154297104</c:v>
                </c:pt>
                <c:pt idx="14">
                  <c:v>606.8663854430813</c:v>
                </c:pt>
                <c:pt idx="15">
                  <c:v>609.19232594040284</c:v>
                </c:pt>
                <c:pt idx="16">
                  <c:v>635.4132377741372</c:v>
                </c:pt>
                <c:pt idx="17">
                  <c:v>652.12512448068458</c:v>
                </c:pt>
                <c:pt idx="18">
                  <c:v>668.45547776100284</c:v>
                </c:pt>
                <c:pt idx="19">
                  <c:v>658.46510076053028</c:v>
                </c:pt>
                <c:pt idx="20">
                  <c:v>645.79234623701984</c:v>
                </c:pt>
                <c:pt idx="21">
                  <c:v>643.48121356878744</c:v>
                </c:pt>
                <c:pt idx="22">
                  <c:v>638.3720383979005</c:v>
                </c:pt>
                <c:pt idx="23">
                  <c:v>623.26461716951133</c:v>
                </c:pt>
                <c:pt idx="24">
                  <c:v>667.26076973094928</c:v>
                </c:pt>
                <c:pt idx="25">
                  <c:v>656.95608345437574</c:v>
                </c:pt>
                <c:pt idx="26">
                  <c:v>657.03854191119513</c:v>
                </c:pt>
                <c:pt idx="27">
                  <c:v>658.51475362167639</c:v>
                </c:pt>
                <c:pt idx="28">
                  <c:v>636.00810289439687</c:v>
                </c:pt>
                <c:pt idx="29">
                  <c:v>619.03776173120718</c:v>
                </c:pt>
                <c:pt idx="30">
                  <c:v>615.86354554928857</c:v>
                </c:pt>
                <c:pt idx="31">
                  <c:v>618.95935184762129</c:v>
                </c:pt>
                <c:pt idx="32">
                  <c:v>603.55429468127068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E7-4579-9CE9-18D4DAAAD897}"/>
            </c:ext>
          </c:extLst>
        </c:ser>
        <c:ser>
          <c:idx val="4"/>
          <c:order val="4"/>
          <c:tx>
            <c:strRef>
              <c:f>Talnagögn!$A$82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Talnagögn!$C$82:$AI$82</c:f>
              <c:numCache>
                <c:formatCode>0</c:formatCode>
                <c:ptCount val="33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  <c:pt idx="32">
                  <c:v>517.72039053568778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E7-4579-9CE9-18D4DAAAD897}"/>
            </c:ext>
          </c:extLst>
        </c:ser>
        <c:ser>
          <c:idx val="2"/>
          <c:order val="5"/>
          <c:tx>
            <c:strRef>
              <c:f>Talnagögn!$A$80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Talnagögn!$C$80:$AI$80</c:f>
              <c:numCache>
                <c:formatCode>0</c:formatCode>
                <c:ptCount val="33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  <c:pt idx="32">
                  <c:v>190.25900000000001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E7-4579-9CE9-18D4DAAAD897}"/>
            </c:ext>
          </c:extLst>
        </c:ser>
        <c:ser>
          <c:idx val="6"/>
          <c:order val="6"/>
          <c:tx>
            <c:strRef>
              <c:f>Talnagögn!$A$84</c:f>
              <c:strCache>
                <c:ptCount val="1"/>
                <c:pt idx="0">
                  <c:v>Úrgangur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Talnagögn!$C$84:$AI$84</c:f>
              <c:numCache>
                <c:formatCode>0</c:formatCode>
                <c:ptCount val="33"/>
                <c:pt idx="0">
                  <c:v>257.68627683270438</c:v>
                </c:pt>
                <c:pt idx="1">
                  <c:v>265.84733404932706</c:v>
                </c:pt>
                <c:pt idx="2">
                  <c:v>279.75264569813299</c:v>
                </c:pt>
                <c:pt idx="3">
                  <c:v>294.5504646790572</c:v>
                </c:pt>
                <c:pt idx="4">
                  <c:v>300.5040724747505</c:v>
                </c:pt>
                <c:pt idx="5">
                  <c:v>313.65792265816629</c:v>
                </c:pt>
                <c:pt idx="6">
                  <c:v>328.62330234115814</c:v>
                </c:pt>
                <c:pt idx="7">
                  <c:v>336.24369257526354</c:v>
                </c:pt>
                <c:pt idx="8">
                  <c:v>326.46468554248401</c:v>
                </c:pt>
                <c:pt idx="9">
                  <c:v>333.96784419445885</c:v>
                </c:pt>
                <c:pt idx="10">
                  <c:v>345.9064969142928</c:v>
                </c:pt>
                <c:pt idx="11">
                  <c:v>354.62552594592682</c:v>
                </c:pt>
                <c:pt idx="12">
                  <c:v>368.00685250402887</c:v>
                </c:pt>
                <c:pt idx="13">
                  <c:v>360.11572307836707</c:v>
                </c:pt>
                <c:pt idx="14">
                  <c:v>361.93187117891728</c:v>
                </c:pt>
                <c:pt idx="15">
                  <c:v>344.65361832916909</c:v>
                </c:pt>
                <c:pt idx="16">
                  <c:v>370.66227082323041</c:v>
                </c:pt>
                <c:pt idx="17">
                  <c:v>371.70242940819378</c:v>
                </c:pt>
                <c:pt idx="18">
                  <c:v>350.31583009455852</c:v>
                </c:pt>
                <c:pt idx="19">
                  <c:v>336.12481029280548</c:v>
                </c:pt>
                <c:pt idx="20">
                  <c:v>333.57093197761316</c:v>
                </c:pt>
                <c:pt idx="21">
                  <c:v>310.58656023255611</c:v>
                </c:pt>
                <c:pt idx="22">
                  <c:v>287.80935086691119</c:v>
                </c:pt>
                <c:pt idx="23">
                  <c:v>298.01009072024652</c:v>
                </c:pt>
                <c:pt idx="24">
                  <c:v>292.39533967429293</c:v>
                </c:pt>
                <c:pt idx="25">
                  <c:v>294.56949179494035</c:v>
                </c:pt>
                <c:pt idx="26">
                  <c:v>282.05690057643056</c:v>
                </c:pt>
                <c:pt idx="27">
                  <c:v>279.16797253486209</c:v>
                </c:pt>
                <c:pt idx="28">
                  <c:v>288.95781390059926</c:v>
                </c:pt>
                <c:pt idx="29">
                  <c:v>248.07686796435888</c:v>
                </c:pt>
                <c:pt idx="30">
                  <c:v>270.45188374303029</c:v>
                </c:pt>
                <c:pt idx="31">
                  <c:v>271.54615469956843</c:v>
                </c:pt>
                <c:pt idx="32">
                  <c:v>264.5536299365545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E7-4579-9CE9-18D4DAAAD897}"/>
            </c:ext>
          </c:extLst>
        </c:ser>
        <c:ser>
          <c:idx val="7"/>
          <c:order val="7"/>
          <c:tx>
            <c:strRef>
              <c:f>'Losun (samantekt)'!$C$122</c:f>
              <c:strCache>
                <c:ptCount val="1"/>
                <c:pt idx="0">
                  <c:v>Annað</c:v>
                </c:pt>
              </c:strCache>
            </c:strRef>
          </c:tx>
          <c:spPr>
            <a:ln w="28575" cap="rnd">
              <a:solidFill>
                <a:schemeClr val="accent1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Talnagögn!$C$85:$AI$85</c:f>
              <c:numCache>
                <c:formatCode>0</c:formatCode>
                <c:ptCount val="33"/>
                <c:pt idx="0">
                  <c:v>595.91848446785116</c:v>
                </c:pt>
                <c:pt idx="1">
                  <c:v>500.38834288626185</c:v>
                </c:pt>
                <c:pt idx="2">
                  <c:v>545.35527073687535</c:v>
                </c:pt>
                <c:pt idx="3">
                  <c:v>574.62028879105719</c:v>
                </c:pt>
                <c:pt idx="4">
                  <c:v>545.59731942157259</c:v>
                </c:pt>
                <c:pt idx="5">
                  <c:v>586.05180566676745</c:v>
                </c:pt>
                <c:pt idx="6">
                  <c:v>658.82416585122974</c:v>
                </c:pt>
                <c:pt idx="7">
                  <c:v>698.95725217717245</c:v>
                </c:pt>
                <c:pt idx="8">
                  <c:v>694.53929303171617</c:v>
                </c:pt>
                <c:pt idx="9">
                  <c:v>733.1335568152308</c:v>
                </c:pt>
                <c:pt idx="10">
                  <c:v>662.05467571425925</c:v>
                </c:pt>
                <c:pt idx="11">
                  <c:v>696.54173237997384</c:v>
                </c:pt>
                <c:pt idx="12">
                  <c:v>667.57159036128223</c:v>
                </c:pt>
                <c:pt idx="13">
                  <c:v>615.46222848243588</c:v>
                </c:pt>
                <c:pt idx="14">
                  <c:v>694.82418784525817</c:v>
                </c:pt>
                <c:pt idx="15">
                  <c:v>647.50494279921804</c:v>
                </c:pt>
                <c:pt idx="16">
                  <c:v>675.74259066932291</c:v>
                </c:pt>
                <c:pt idx="17">
                  <c:v>675.19578529860519</c:v>
                </c:pt>
                <c:pt idx="18">
                  <c:v>622.34280945774844</c:v>
                </c:pt>
                <c:pt idx="19">
                  <c:v>462.00232145506016</c:v>
                </c:pt>
                <c:pt idx="20">
                  <c:v>425.22651612850859</c:v>
                </c:pt>
                <c:pt idx="21">
                  <c:v>435.88118479547484</c:v>
                </c:pt>
                <c:pt idx="22">
                  <c:v>394.32000743833942</c:v>
                </c:pt>
                <c:pt idx="23">
                  <c:v>407.02307118876888</c:v>
                </c:pt>
                <c:pt idx="24">
                  <c:v>391.1839517993858</c:v>
                </c:pt>
                <c:pt idx="25">
                  <c:v>410.38931782279178</c:v>
                </c:pt>
                <c:pt idx="26">
                  <c:v>445.89384748038174</c:v>
                </c:pt>
                <c:pt idx="27">
                  <c:v>419.77941026049484</c:v>
                </c:pt>
                <c:pt idx="28">
                  <c:v>429.03457205394261</c:v>
                </c:pt>
                <c:pt idx="29">
                  <c:v>422.13502796537068</c:v>
                </c:pt>
                <c:pt idx="30">
                  <c:v>353.39440478398774</c:v>
                </c:pt>
                <c:pt idx="31">
                  <c:v>324.68290952928874</c:v>
                </c:pt>
                <c:pt idx="32">
                  <c:v>362.79379454960326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E7-4579-9CE9-18D4DAAAD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180616"/>
        <c:axId val="335206904"/>
      </c:lineChart>
      <c:catAx>
        <c:axId val="457180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35206904"/>
        <c:crosses val="autoZero"/>
        <c:auto val="1"/>
        <c:lblAlgn val="ctr"/>
        <c:lblOffset val="100"/>
        <c:noMultiLvlLbl val="0"/>
      </c:catAx>
      <c:valAx>
        <c:axId val="33520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is-I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is-I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7180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LANDBÚNAÐUR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2022</a:t>
            </a:r>
          </a:p>
        </c:rich>
      </c:tx>
      <c:layout>
        <c:manualLayout>
          <c:xMode val="edge"/>
          <c:yMode val="edge"/>
          <c:x val="0.38687772829489836"/>
          <c:y val="0.45294018903039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5277394583900253"/>
          <c:y val="5.7128334987304213E-2"/>
          <c:w val="0.49064367585506363"/>
          <c:h val="0.884239466046904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80-43D0-B6E8-0B695B7F731E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80-43D0-B6E8-0B695B7F731E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80-43D0-B6E8-0B695B7F731E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80-43D0-B6E8-0B695B7F731E}"/>
              </c:ext>
            </c:extLst>
          </c:dPt>
          <c:dLbls>
            <c:dLbl>
              <c:idx val="0"/>
              <c:layout>
                <c:manualLayout>
                  <c:x val="-0.22288857533400944"/>
                  <c:y val="0.1460282937391284"/>
                </c:manualLayout>
              </c:layout>
              <c:tx>
                <c:rich>
                  <a:bodyPr/>
                  <a:lstStyle/>
                  <a:p>
                    <a:fld id="{C6FB1554-3C7A-40F0-BA21-2F1C15DD2B63}" type="CATEGORYNAME">
                      <a:rPr lang="en-US" sz="1200" b="1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245AB625-26D9-4CA7-BF65-B891D11C67C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baseline="0"/>
                      <a:t>
</a:t>
                    </a:r>
                    <a:fld id="{4814485E-106F-4886-80CE-30E65A00F73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80512074312506"/>
                      <c:h val="0.177888795630648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F80-43D0-B6E8-0B695B7F731E}"/>
                </c:ext>
              </c:extLst>
            </c:dLbl>
            <c:dLbl>
              <c:idx val="1"/>
              <c:layout>
                <c:manualLayout>
                  <c:x val="-0.27714662610050411"/>
                  <c:y val="-0.1313699230011312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6CBCEB30-21FC-4BE4-AA79-53C653DB907B}" type="CATEGORYNAME">
                      <a:rPr lang="en-US" sz="1200" b="1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r>
                      <a:rPr lang="en-US" sz="1100" baseline="0"/>
                      <a:t>
</a:t>
                    </a:r>
                    <a:fld id="{7DB1AB81-03EF-4C85-905E-F2D998BC4237}" type="VALU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þús. tonn CO</a:t>
                    </a:r>
                    <a:r>
                      <a:rPr lang="en-US" sz="1100" baseline="-25000"/>
                      <a:t>2</a:t>
                    </a:r>
                    <a:r>
                      <a:rPr lang="en-US" sz="1100" baseline="0"/>
                      <a:t>-íg.
</a:t>
                    </a:r>
                    <a:fld id="{B5CA9030-8568-4B20-983E-9D06960467D1}" type="PERCENTAG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61380208333333"/>
                      <c:h val="0.225846064814814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80-43D0-B6E8-0B695B7F731E}"/>
                </c:ext>
              </c:extLst>
            </c:dLbl>
            <c:dLbl>
              <c:idx val="2"/>
              <c:layout>
                <c:manualLayout>
                  <c:x val="0.22355833333333333"/>
                  <c:y val="-0.1201503472222222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EE2180A4-B423-41E7-B3AE-C2B1869B5542}" type="CATEGORYNAME">
                      <a:rPr lang="en-US" sz="1200" b="1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r>
                      <a:rPr lang="en-US" sz="1100" baseline="0"/>
                      <a:t>
</a:t>
                    </a:r>
                    <a:fld id="{A8263DCF-D592-4A4D-98B3-B1C4FB21407B}" type="VALU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sz="1100" baseline="0"/>
                      <a:t>
</a:t>
                    </a:r>
                    <a:fld id="{BDED38C8-8921-42B2-9D34-3AFEA4292F82}" type="PERCENTAG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563671875"/>
                      <c:h val="0.182660648148148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F80-43D0-B6E8-0B695B7F731E}"/>
                </c:ext>
              </c:extLst>
            </c:dLbl>
            <c:dLbl>
              <c:idx val="3"/>
              <c:layout>
                <c:manualLayout>
                  <c:x val="0.20343951822916667"/>
                  <c:y val="0.259387500000000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r>
                      <a:rPr lang="en-US" sz="1200" b="1">
                        <a:latin typeface="Avenir Next LT Pro" panose="020B0504020202020204" pitchFamily="34" charset="0"/>
                      </a:rPr>
                      <a:t>Kölkun</a:t>
                    </a:r>
                    <a:r>
                      <a:rPr lang="en-US" sz="1200" b="1" baseline="0">
                        <a:latin typeface="Avenir Next LT Pro" panose="020B0504020202020204" pitchFamily="34" charset="0"/>
                      </a:rPr>
                      <a:t> og CO</a:t>
                    </a:r>
                    <a:r>
                      <a:rPr lang="en-US" sz="1200" b="1">
                        <a:latin typeface="Avenir Next LT Pro" panose="020B0504020202020204" pitchFamily="34" charset="0"/>
                        <a:cs typeface="Calibri" panose="020F0502020204030204" pitchFamily="34" charset="0"/>
                      </a:rPr>
                      <a:t>₂-losun</a:t>
                    </a:r>
                    <a:r>
                      <a:rPr lang="en-US" sz="1200" b="1" baseline="0">
                        <a:latin typeface="Avenir Next LT Pro" panose="020B0504020202020204" pitchFamily="34" charset="0"/>
                        <a:cs typeface="Calibri" panose="020F0502020204030204" pitchFamily="34" charset="0"/>
                      </a:rPr>
                      <a:t> frá áburði</a:t>
                    </a:r>
                    <a:endParaRPr lang="en-US" sz="1200" b="1">
                      <a:latin typeface="Avenir Next LT Pro" panose="020B0504020202020204" pitchFamily="34" charset="0"/>
                    </a:endParaRPr>
                  </a:p>
                  <a:p>
                    <a:pPr>
                      <a:defRPr sz="1100" b="0">
                        <a:latin typeface="Avenir Next LT Pro" panose="020B0504020202020204" pitchFamily="34" charset="0"/>
                      </a:defRPr>
                    </a:pPr>
                    <a:fld id="{C2C10D42-0DE9-4D3C-B88F-DAA63DB1604E}" type="VALU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sz="1100" baseline="0"/>
                      <a:t>
</a:t>
                    </a:r>
                    <a:fld id="{76406FC0-C29A-4913-90FD-2B56B0837329}" type="PERCENTAG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345703125"/>
                      <c:h val="0.22026712962962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F80-43D0-B6E8-0B695B7F7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Talnagögn!$A$33:$A$36</c:f>
              <c:strCache>
                <c:ptCount val="4"/>
                <c:pt idx="0">
                  <c:v>Iðragerjun</c:v>
                </c:pt>
                <c:pt idx="1">
                  <c:v>Meðhöndlun húsdýraáburðar</c:v>
                </c:pt>
                <c:pt idx="2">
                  <c:v>Nytjajarðvegur</c:v>
                </c:pt>
                <c:pt idx="3">
                  <c:v>Kölkun og CO2-losun frá áburði</c:v>
                </c:pt>
              </c:strCache>
            </c:strRef>
          </c:cat>
          <c:val>
            <c:numRef>
              <c:f>Talnagögn!$AI$33:$AI$36</c:f>
              <c:numCache>
                <c:formatCode>0</c:formatCode>
                <c:ptCount val="4"/>
                <c:pt idx="0">
                  <c:v>316.41713558127651</c:v>
                </c:pt>
                <c:pt idx="1">
                  <c:v>76.843240373177537</c:v>
                </c:pt>
                <c:pt idx="2">
                  <c:v>204.89917063838487</c:v>
                </c:pt>
                <c:pt idx="3">
                  <c:v>5.3947480884316725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80-43D0-B6E8-0B695B7F73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1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2000" b="1">
                <a:latin typeface="Avenir Next LT Pro" panose="020B0504020202020204" pitchFamily="34" charset="0"/>
              </a:rPr>
              <a:t>ÚRGANGUR</a:t>
            </a:r>
            <a:endParaRPr lang="is-IS" sz="2000" b="1" baseline="0">
              <a:latin typeface="Avenir Next LT Pro" panose="020B0504020202020204" pitchFamily="34" charset="0"/>
            </a:endParaRPr>
          </a:p>
          <a:p>
            <a:pPr>
              <a:defRPr sz="2000">
                <a:latin typeface="Avenir Next LT Pro" panose="020B0504020202020204" pitchFamily="34" charset="0"/>
              </a:defRPr>
            </a:pPr>
            <a:r>
              <a:rPr lang="is-IS" sz="2000" b="1" baseline="0">
                <a:latin typeface="Avenir Next LT Pro" panose="020B0504020202020204" pitchFamily="34" charset="0"/>
              </a:rPr>
              <a:t>2022</a:t>
            </a:r>
            <a:endParaRPr lang="is-IS" sz="2000" b="1"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4611562500000004"/>
          <c:y val="0.45390439814814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9884465232854517"/>
          <c:y val="5.6979401256215097E-2"/>
          <c:w val="0.49987602389875657"/>
          <c:h val="0.8998995779908101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1B-4333-B288-2C5CEF93F708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1B-4333-B288-2C5CEF93F708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1B-4333-B288-2C5CEF93F708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1B-4333-B288-2C5CEF93F708}"/>
              </c:ext>
            </c:extLst>
          </c:dPt>
          <c:dLbls>
            <c:dLbl>
              <c:idx val="0"/>
              <c:layout>
                <c:manualLayout>
                  <c:x val="-0.15545471392675886"/>
                  <c:y val="-0.2992583538913991"/>
                </c:manualLayout>
              </c:layout>
              <c:tx>
                <c:rich>
                  <a:bodyPr/>
                  <a:lstStyle/>
                  <a:p>
                    <a:fld id="{1E8A04E3-4969-4CF1-88C0-DDBCA9798851}" type="CATEGORYNAME">
                      <a:rPr lang="en-US" sz="1200" b="1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372AC48-2A8B-439B-97AE-A7AF6FEA70D1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baseline="0"/>
                      <a:t>
</a:t>
                    </a:r>
                    <a:fld id="{1CA9BCB4-59A2-4B82-8DE1-08B448C463A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02552083333333"/>
                      <c:h val="0.18018518518518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B-4333-B288-2C5CEF93F708}"/>
                </c:ext>
              </c:extLst>
            </c:dLbl>
            <c:dLbl>
              <c:idx val="1"/>
              <c:layout>
                <c:manualLayout>
                  <c:x val="0.27047264123584047"/>
                  <c:y val="-0.2160898577532714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15A0A59B-1489-4602-9D9D-BF88A672A34B}" type="CATEGORYNAME">
                      <a:rPr lang="en-US" sz="1200" b="1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r>
                      <a:rPr lang="en-US" sz="1100" baseline="0"/>
                      <a:t>
</a:t>
                    </a:r>
                    <a:fld id="{AE79A866-19EA-4CA4-B765-C08C0575037D}" type="VALU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sz="1100" baseline="0"/>
                      <a:t>
</a:t>
                    </a:r>
                    <a:fld id="{6011ADEE-0D4B-4549-B579-0BEC883E9457}" type="PERCENTAG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37825520833334"/>
                      <c:h val="0.209007407407407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B-4333-B288-2C5CEF93F708}"/>
                </c:ext>
              </c:extLst>
            </c:dLbl>
            <c:dLbl>
              <c:idx val="2"/>
              <c:layout>
                <c:manualLayout>
                  <c:x val="0.23132769226090491"/>
                  <c:y val="-2.79474468484101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213433A9-4DEC-44CA-8271-67CBD06D9573}" type="CATEGORYNAME">
                      <a:rPr lang="en-US" sz="1200" b="1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r>
                      <a:rPr lang="en-US" sz="1100" baseline="0"/>
                      <a:t>
</a:t>
                    </a:r>
                    <a:fld id="{11B5CD18-164A-4B0C-A5DB-1E43AB33E726}" type="VALU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þús. tonn CO</a:t>
                    </a:r>
                    <a:r>
                      <a:rPr lang="en-US" sz="1100" baseline="-25000"/>
                      <a:t>2</a:t>
                    </a:r>
                    <a:r>
                      <a:rPr lang="en-US" sz="1100" baseline="0"/>
                      <a:t>-íg.
</a:t>
                    </a:r>
                    <a:fld id="{88BCA79A-A03D-4D54-8B5A-52A335B1C53C}" type="PERCENTAGE">
                      <a:rPr lang="en-US" sz="1100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558606770833332"/>
                      <c:h val="0.179730787037037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1B-4333-B288-2C5CEF93F708}"/>
                </c:ext>
              </c:extLst>
            </c:dLbl>
            <c:dLbl>
              <c:idx val="3"/>
              <c:layout>
                <c:manualLayout>
                  <c:x val="0.26568496316471396"/>
                  <c:y val="0.1488614149164268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9602CE4E-9E5F-4D84-8440-69A74FFE679D}" type="CATEGORYNAME">
                      <a:rPr lang="en-US" sz="1200" b="1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51B3C201-429F-4B33-BA2C-81290F0F78B3}" type="VALUE">
                      <a:rPr lang="en-US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r>
                      <a:rPr lang="en-US" baseline="0"/>
                      <a:t>
</a:t>
                    </a:r>
                    <a:fld id="{D43D8C50-B05F-4D5A-A774-810725E2BF92}" type="PERCENTAGE">
                      <a:rPr lang="en-US" baseline="0"/>
                      <a:pPr>
                        <a:defRPr sz="1100" b="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79978887075441"/>
                      <c:h val="0.200289645577212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B-4333-B288-2C5CEF93F7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Urðun úrgangs</c:v>
              </c:pt>
              <c:pt idx="1">
                <c:v>Jarðgerð</c:v>
              </c:pt>
              <c:pt idx="2">
                <c:v>Brennsla og opinn bruni</c:v>
              </c:pt>
              <c:pt idx="3">
                <c:v>Meðhöndlun skólps</c:v>
              </c:pt>
            </c:strLit>
          </c:cat>
          <c:val>
            <c:numRef>
              <c:f>Talnagögn!$AI$64:$AI$67</c:f>
              <c:numCache>
                <c:formatCode>0</c:formatCode>
                <c:ptCount val="4"/>
                <c:pt idx="0">
                  <c:v>200.31870121092686</c:v>
                </c:pt>
                <c:pt idx="1">
                  <c:v>5.5507836051999995</c:v>
                </c:pt>
                <c:pt idx="2">
                  <c:v>11.119387800917355</c:v>
                </c:pt>
                <c:pt idx="3">
                  <c:v>47.564757319510285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B-4333-B288-2C5CEF93F7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4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20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ORKA</a:t>
            </a:r>
          </a:p>
          <a:p>
            <a:pPr>
              <a:defRPr sz="2000" b="1">
                <a:latin typeface="Avenir Next LT Pro" panose="020B0504020202020204" pitchFamily="34" charset="0"/>
              </a:defRPr>
            </a:pPr>
            <a:r>
              <a:rPr lang="is-IS" sz="20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2022</a:t>
            </a:r>
            <a:endParaRPr lang="is-IS" sz="20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58965820312499995"/>
          <c:y val="0.4349448842627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39344583333333333"/>
          <c:y val="6.423171296296297E-2"/>
          <c:w val="0.50568523066778781"/>
          <c:h val="0.87143258016942415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0C-4386-B9FB-ED51F55B88E1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0C-4386-B9FB-ED51F55B88E1}"/>
              </c:ext>
            </c:extLst>
          </c:dPt>
          <c:dPt>
            <c:idx val="2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0C-4386-B9FB-ED51F55B88E1}"/>
              </c:ext>
            </c:extLst>
          </c:dPt>
          <c:dPt>
            <c:idx val="3"/>
            <c:bubble3D val="0"/>
            <c:spPr>
              <a:solidFill>
                <a:srgbClr val="A0D3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0C-4386-B9FB-ED51F55B88E1}"/>
              </c:ext>
            </c:extLst>
          </c:dPt>
          <c:dPt>
            <c:idx val="4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0C-4386-B9FB-ED51F55B88E1}"/>
              </c:ext>
            </c:extLst>
          </c:dPt>
          <c:dPt>
            <c:idx val="5"/>
            <c:bubble3D val="0"/>
            <c:spPr>
              <a:solidFill>
                <a:srgbClr val="1E2D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0C-4386-B9FB-ED51F55B88E1}"/>
              </c:ext>
            </c:extLst>
          </c:dPt>
          <c:dPt>
            <c:idx val="6"/>
            <c:bubble3D val="0"/>
            <c:spPr>
              <a:solidFill>
                <a:srgbClr val="7FB9D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0C-4386-B9FB-ED51F55B88E1}"/>
              </c:ext>
            </c:extLst>
          </c:dPt>
          <c:dPt>
            <c:idx val="7"/>
            <c:bubble3D val="0"/>
            <c:spPr>
              <a:solidFill>
                <a:srgbClr val="EBE10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0C-4386-B9FB-ED51F55B88E1}"/>
              </c:ext>
            </c:extLst>
          </c:dPt>
          <c:dLbls>
            <c:dLbl>
              <c:idx val="0"/>
              <c:layout>
                <c:manualLayout>
                  <c:x val="0.20399694283992534"/>
                  <c:y val="-0.115495284600425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A50EE0A3-A6E4-43C6-B445-312BEE7F190F}" type="CATEGORYNAME">
                      <a:rPr lang="en-US" sz="1100" b="1" baseline="0"/>
                      <a:pPr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100" b="1" baseline="0"/>
                  </a:p>
                  <a:p>
                    <a:pPr>
                      <a:defRPr sz="1100">
                        <a:latin typeface="Avenir Next LT Pro" panose="020B0504020202020204" pitchFamily="34" charset="0"/>
                      </a:defRPr>
                    </a:pPr>
                    <a:fld id="{FC9D382F-7ACC-4B15-8C82-BDEB5E22C9E7}" type="VALUE">
                      <a:rPr lang="en-US" sz="1100" b="0" baseline="0"/>
                      <a:pPr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="0" baseline="0"/>
                      <a:t> þús. tonn CO</a:t>
                    </a:r>
                    <a:r>
                      <a:rPr lang="en-US" sz="1100" b="0" baseline="-25000"/>
                      <a:t>2</a:t>
                    </a:r>
                    <a:r>
                      <a:rPr lang="en-US" sz="1100" b="0" baseline="0"/>
                      <a:t>-íg.</a:t>
                    </a:r>
                  </a:p>
                  <a:p>
                    <a:pPr>
                      <a:defRPr sz="1100">
                        <a:latin typeface="Avenir Next LT Pro" panose="020B0504020202020204" pitchFamily="34" charset="0"/>
                      </a:defRPr>
                    </a:pPr>
                    <a:fld id="{F3E8E4A7-A514-4FAE-A7E0-1FB71C270912}" type="PERCENTAGE">
                      <a:rPr lang="en-US" sz="1100" b="0" baseline="0"/>
                      <a:pPr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4749621529462"/>
                      <c:h val="0.154197650530063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0C-4386-B9FB-ED51F55B88E1}"/>
                </c:ext>
              </c:extLst>
            </c:dLbl>
            <c:dLbl>
              <c:idx val="1"/>
              <c:layout>
                <c:manualLayout>
                  <c:x val="0.15627792968749987"/>
                  <c:y val="0.122893721094664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24EBF551-6812-4CA6-A92A-89A13A99E9E5}" type="CATEGORYNAME">
                      <a:rPr lang="en-US" sz="1200" b="1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200" b="1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3E901260-7991-4DC8-B6B6-EAA41C2488F7}" type="VALUE">
                      <a:rPr lang="en-US" sz="1100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 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sz="1100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0F14D188-A881-435D-92D9-9422591B3C50}" type="PERCENTAGE">
                      <a:rPr lang="en-US" sz="1100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68958066934166"/>
                      <c:h val="0.17725098605802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0C-4386-B9FB-ED51F55B88E1}"/>
                </c:ext>
              </c:extLst>
            </c:dLbl>
            <c:dLbl>
              <c:idx val="2"/>
              <c:layout>
                <c:manualLayout>
                  <c:x val="-7.8033790437556039E-2"/>
                  <c:y val="0.2977945219676048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188FD724-C0BF-41E8-B456-E85EE90763CF}" type="CATEGORYNAME">
                      <a:rPr lang="en-US" sz="1200" b="1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1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846E6DBD-BBBF-4AC3-B991-990249D3B947}" type="VALU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72EC643B-4B35-4208-BC11-2412B0037545}" type="PERCENTAG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72150447550597"/>
                      <c:h val="0.142968476624176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F0C-4386-B9FB-ED51F55B88E1}"/>
                </c:ext>
              </c:extLst>
            </c:dLbl>
            <c:dLbl>
              <c:idx val="3"/>
              <c:layout>
                <c:manualLayout>
                  <c:x val="-0.35931432291666665"/>
                  <c:y val="0.234784926918039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46526749-972A-40EE-B703-C5BF8267288D}" type="CATEGORYNAME">
                      <a:rPr lang="en-US" sz="1200" b="1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2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4529EF03-59D0-4B8B-AE49-1D27A1C42CB4}" type="VALU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A0BC2F7E-37F1-4C31-AE25-71A588AA18C0}" type="PERCENTAG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80299479166667"/>
                      <c:h val="0.176377314814814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F0C-4386-B9FB-ED51F55B88E1}"/>
                </c:ext>
              </c:extLst>
            </c:dLbl>
            <c:dLbl>
              <c:idx val="4"/>
              <c:layout>
                <c:manualLayout>
                  <c:x val="-0.35269759114583332"/>
                  <c:y val="7.65909380686889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265CD26C-9ED3-422B-B5A5-F8D71F398680}" type="CATEGORYNAME">
                      <a:rPr lang="en-US" sz="1200" b="1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2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06F0AC00-1CA4-45C5-990F-19E2C750DA14}" type="VALUE">
                      <a:rPr lang="en-US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DEFAA4AA-5A8D-470A-B586-43D3FA0A48F6}" type="PERCENTAGE">
                      <a:rPr lang="en-US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55336067139938"/>
                      <c:h val="0.181285685546553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F0C-4386-B9FB-ED51F55B88E1}"/>
                </c:ext>
              </c:extLst>
            </c:dLbl>
            <c:dLbl>
              <c:idx val="5"/>
              <c:layout>
                <c:manualLayout>
                  <c:x val="-0.25866640624999998"/>
                  <c:y val="-1.39223163678092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7C7E3137-DBC9-4C50-98C5-A6CAEC74E869}" type="CATEGORYNAME">
                      <a:rPr lang="en-US" sz="1200" b="1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200" b="1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6656A694-0870-4321-AC2E-83356538AC16}" type="VALU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57EC34DA-81C3-422F-8CD9-13208444B3AF}" type="PERCENTAG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073636403721503"/>
                      <c:h val="0.177929369593445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F0C-4386-B9FB-ED51F55B88E1}"/>
                </c:ext>
              </c:extLst>
            </c:dLbl>
            <c:dLbl>
              <c:idx val="6"/>
              <c:layout>
                <c:manualLayout>
                  <c:x val="-0.37892653042588498"/>
                  <c:y val="-0.22334969211934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B660D34C-2CFE-471E-98D1-4DFDA88ED9B9}" type="CATEGORYNAME">
                      <a:rPr lang="en-US" sz="1200" b="1" i="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200" b="1" i="0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8F3EAD74-9676-4BD8-BBE1-12331F6459B1}" type="VALU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0DA23086-D6E9-43E7-ADA7-BA810F52C7EF}" type="PERCENTAGE">
                      <a:rPr lang="en-US" sz="1100" baseline="0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276217352322999"/>
                      <c:h val="0.19771612502057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F0C-4386-B9FB-ED51F55B88E1}"/>
                </c:ext>
              </c:extLst>
            </c:dLbl>
            <c:dLbl>
              <c:idx val="7"/>
              <c:layout>
                <c:manualLayout>
                  <c:x val="-0.15951430110236436"/>
                  <c:y val="-0.146309449544919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  <a:ea typeface="+mn-ea"/>
                        <a:cs typeface="+mn-cs"/>
                      </a:defRPr>
                    </a:pPr>
                    <a:fld id="{F701F38E-C3DE-4352-8ACF-7FE261784594}" type="CATEGORYNAME">
                      <a:rPr lang="en-US" sz="1200" b="1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[CATEGORY NAME]</a:t>
                    </a:fld>
                    <a:endParaRPr lang="en-US" sz="1100" b="1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AC393074-A726-44DD-86CC-2D9AE45E5D99}" type="VALUE">
                      <a:rPr lang="en-US" sz="1100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[VALUE]</a:t>
                    </a:fld>
                    <a:r>
                      <a:rPr lang="en-US" sz="1100" baseline="0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>
                        <a:latin typeface="Avenir Next LT Pro" panose="020B0504020202020204" pitchFamily="34" charset="0"/>
                      </a:defRPr>
                    </a:pPr>
                    <a:fld id="{36FB06A4-466A-467D-B939-1471A116DD11}" type="PERCENTAGE">
                      <a:rPr lang="en-US" sz="1100" baseline="0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>
                          <a:latin typeface="Avenir Next LT Pro" panose="020B0504020202020204" pitchFamily="34" charset="0"/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57803842027131"/>
                      <c:h val="0.1792644342434938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9F0C-4386-B9FB-ED51F55B88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Fiskiskip</c:v>
              </c:pt>
              <c:pt idx="1">
                <c:v>Vegasamgöngur</c:v>
              </c:pt>
              <c:pt idx="2">
                <c:v>Innanlandsflug</c:v>
              </c:pt>
              <c:pt idx="3">
                <c:v>Strandsiglingar</c:v>
              </c:pt>
              <c:pt idx="4">
                <c:v>Vélar og tæki</c:v>
              </c:pt>
              <c:pt idx="5">
                <c:v>Eldsneytisbruni vegna iðnaðar</c:v>
              </c:pt>
              <c:pt idx="6">
                <c:v>Jarðvarmavirkjanir</c:v>
              </c:pt>
              <c:pt idx="7">
                <c:v>Annað</c:v>
              </c:pt>
            </c:strLit>
          </c:cat>
          <c:val>
            <c:numRef>
              <c:f>Talnagögn!$AI$12:$AI$19</c:f>
              <c:numCache>
                <c:formatCode>0</c:formatCode>
                <c:ptCount val="8"/>
                <c:pt idx="0">
                  <c:v>483.84979942226926</c:v>
                </c:pt>
                <c:pt idx="1">
                  <c:v>925.60832287035737</c:v>
                </c:pt>
                <c:pt idx="2">
                  <c:v>24.268683868533337</c:v>
                </c:pt>
                <c:pt idx="3">
                  <c:v>24.714062399671835</c:v>
                </c:pt>
                <c:pt idx="4">
                  <c:v>59.67462757267311</c:v>
                </c:pt>
                <c:pt idx="5">
                  <c:v>95.142817701442496</c:v>
                </c:pt>
                <c:pt idx="6">
                  <c:v>190.25900000000001</c:v>
                </c:pt>
                <c:pt idx="7">
                  <c:v>18.928219063193183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F0C-4386-B9FB-ED51F55B88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2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frá orkunotkun </a:t>
            </a:r>
            <a:r>
              <a:rPr lang="en-US" baseline="0"/>
              <a:t>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Talnagögn!$A$12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Talnagögn!$C$12:$AQ$12</c15:sqref>
                  </c15:fullRef>
                </c:ext>
              </c:extLst>
              <c:f>Talnagögn!$C$12:$AI$12</c:f>
              <c:numCache>
                <c:formatCode>0.0</c:formatCode>
                <c:ptCount val="33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 formatCode="0">
                  <c:v>833.44738299320807</c:v>
                </c:pt>
                <c:pt idx="13" formatCode="0">
                  <c:v>800.59763840041353</c:v>
                </c:pt>
                <c:pt idx="14" formatCode="0">
                  <c:v>822.10422373737845</c:v>
                </c:pt>
                <c:pt idx="15" formatCode="0">
                  <c:v>742.27579695757936</c:v>
                </c:pt>
                <c:pt idx="16" formatCode="0">
                  <c:v>676.16624793131371</c:v>
                </c:pt>
                <c:pt idx="17" formatCode="0">
                  <c:v>768.90031104164586</c:v>
                </c:pt>
                <c:pt idx="18" formatCode="0">
                  <c:v>706.67813037021858</c:v>
                </c:pt>
                <c:pt idx="19" formatCode="0">
                  <c:v>762.70393720745039</c:v>
                </c:pt>
                <c:pt idx="20" formatCode="0">
                  <c:v>726.56824505484042</c:v>
                </c:pt>
                <c:pt idx="21" formatCode="0">
                  <c:v>657.20260984912954</c:v>
                </c:pt>
                <c:pt idx="22" formatCode="0">
                  <c:v>651.37378056662806</c:v>
                </c:pt>
                <c:pt idx="23" formatCode="0">
                  <c:v>614.72284085059744</c:v>
                </c:pt>
                <c:pt idx="24" formatCode="0">
                  <c:v>606.24671374501463</c:v>
                </c:pt>
                <c:pt idx="25" formatCode="0">
                  <c:v>621.21667747516926</c:v>
                </c:pt>
                <c:pt idx="26" formatCode="0">
                  <c:v>520.73402822355308</c:v>
                </c:pt>
                <c:pt idx="27" formatCode="0">
                  <c:v>530.38114253534809</c:v>
                </c:pt>
                <c:pt idx="28" formatCode="0">
                  <c:v>546.90019133575004</c:v>
                </c:pt>
                <c:pt idx="29" formatCode="0">
                  <c:v>518.36234827609735</c:v>
                </c:pt>
                <c:pt idx="30" formatCode="0">
                  <c:v>509.4936336131226</c:v>
                </c:pt>
                <c:pt idx="31" formatCode="0">
                  <c:v>574.18107497655603</c:v>
                </c:pt>
                <c:pt idx="32" formatCode="0">
                  <c:v>483.84979942226926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5-42F4-B0E6-8281A966C958}"/>
            </c:ext>
          </c:extLst>
        </c:ser>
        <c:ser>
          <c:idx val="1"/>
          <c:order val="1"/>
          <c:tx>
            <c:strRef>
              <c:f>Talnagögn!$A$13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Talnagögn!$C$13:$AQ$13</c15:sqref>
                  </c15:fullRef>
                </c:ext>
              </c:extLst>
              <c:f>Talnagögn!$C$13:$AI$13</c:f>
              <c:numCache>
                <c:formatCode>0.0</c:formatCode>
                <c:ptCount val="33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 formatCode="0">
                  <c:v>631.11207564596589</c:v>
                </c:pt>
                <c:pt idx="13" formatCode="0">
                  <c:v>709.88859870493513</c:v>
                </c:pt>
                <c:pt idx="14" formatCode="0">
                  <c:v>746.62253694691617</c:v>
                </c:pt>
                <c:pt idx="15" formatCode="0">
                  <c:v>774.95470613780287</c:v>
                </c:pt>
                <c:pt idx="16" formatCode="0">
                  <c:v>883.41144498170718</c:v>
                </c:pt>
                <c:pt idx="17" formatCode="0">
                  <c:v>914.91713253634725</c:v>
                </c:pt>
                <c:pt idx="18" formatCode="0">
                  <c:v>861.17776940530962</c:v>
                </c:pt>
                <c:pt idx="19" formatCode="0">
                  <c:v>861.96894493001867</c:v>
                </c:pt>
                <c:pt idx="20" formatCode="0">
                  <c:v>814.45229993916655</c:v>
                </c:pt>
                <c:pt idx="21" formatCode="0">
                  <c:v>796.0575165531028</c:v>
                </c:pt>
                <c:pt idx="22" formatCode="0">
                  <c:v>790.6124162300797</c:v>
                </c:pt>
                <c:pt idx="23" formatCode="0">
                  <c:v>805.0800900793148</c:v>
                </c:pt>
                <c:pt idx="24" formatCode="0">
                  <c:v>804.19579774012311</c:v>
                </c:pt>
                <c:pt idx="25" formatCode="0">
                  <c:v>826.79352678517716</c:v>
                </c:pt>
                <c:pt idx="26" formatCode="0">
                  <c:v>901.9003205985739</c:v>
                </c:pt>
                <c:pt idx="27" formatCode="0">
                  <c:v>951.54293739803609</c:v>
                </c:pt>
                <c:pt idx="28" formatCode="0">
                  <c:v>977.06341853400272</c:v>
                </c:pt>
                <c:pt idx="29" formatCode="0">
                  <c:v>956.72584353009074</c:v>
                </c:pt>
                <c:pt idx="30" formatCode="0">
                  <c:v>830.5811480636213</c:v>
                </c:pt>
                <c:pt idx="31" formatCode="0">
                  <c:v>859.59329867083193</c:v>
                </c:pt>
                <c:pt idx="32" formatCode="0">
                  <c:v>925.60832287035737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5-42F4-B0E6-8281A966C958}"/>
            </c:ext>
          </c:extLst>
        </c:ser>
        <c:ser>
          <c:idx val="2"/>
          <c:order val="2"/>
          <c:tx>
            <c:strRef>
              <c:f>Talnagögn!$A$14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Talnagögn!$C$14:$AQ$14</c15:sqref>
                  </c15:fullRef>
                </c:ext>
              </c:extLst>
              <c:f>Talnagögn!$C$14:$AI$14</c:f>
              <c:numCache>
                <c:formatCode>0.0</c:formatCode>
                <c:ptCount val="33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 formatCode="0">
                  <c:v>21.891146296399995</c:v>
                </c:pt>
                <c:pt idx="13" formatCode="0">
                  <c:v>22.175639411333332</c:v>
                </c:pt>
                <c:pt idx="14" formatCode="0">
                  <c:v>23.50699608213333</c:v>
                </c:pt>
                <c:pt idx="15" formatCode="0">
                  <c:v>26.205441711733332</c:v>
                </c:pt>
                <c:pt idx="16" formatCode="0">
                  <c:v>28.3528346704</c:v>
                </c:pt>
                <c:pt idx="17" formatCode="0">
                  <c:v>22.219344058533331</c:v>
                </c:pt>
                <c:pt idx="18" formatCode="0">
                  <c:v>26.434971138933332</c:v>
                </c:pt>
                <c:pt idx="19" formatCode="0">
                  <c:v>21.952995185866662</c:v>
                </c:pt>
                <c:pt idx="20" formatCode="0">
                  <c:v>21.298554827999997</c:v>
                </c:pt>
                <c:pt idx="21" formatCode="0">
                  <c:v>20.433647872000002</c:v>
                </c:pt>
                <c:pt idx="22" formatCode="0">
                  <c:v>21.0236773996</c:v>
                </c:pt>
                <c:pt idx="23" formatCode="0">
                  <c:v>19.765428672133336</c:v>
                </c:pt>
                <c:pt idx="24" formatCode="0">
                  <c:v>19.698405336533337</c:v>
                </c:pt>
                <c:pt idx="25" formatCode="0">
                  <c:v>20.597434940666666</c:v>
                </c:pt>
                <c:pt idx="26" formatCode="0">
                  <c:v>22.746395399866667</c:v>
                </c:pt>
                <c:pt idx="27" formatCode="0">
                  <c:v>23.133315475600003</c:v>
                </c:pt>
                <c:pt idx="28" formatCode="0">
                  <c:v>24.770402378666667</c:v>
                </c:pt>
                <c:pt idx="29" formatCode="0">
                  <c:v>27.967275005594509</c:v>
                </c:pt>
                <c:pt idx="30" formatCode="0">
                  <c:v>13.2458178014416</c:v>
                </c:pt>
                <c:pt idx="31" formatCode="0">
                  <c:v>20.8932966504</c:v>
                </c:pt>
                <c:pt idx="32" formatCode="0">
                  <c:v>24.268683868533337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5-42F4-B0E6-8281A966C958}"/>
            </c:ext>
          </c:extLst>
        </c:ser>
        <c:ser>
          <c:idx val="3"/>
          <c:order val="3"/>
          <c:tx>
            <c:strRef>
              <c:f>Talnagögn!$A$15</c:f>
              <c:strCache>
                <c:ptCount val="1"/>
                <c:pt idx="0">
                  <c:v>Strandsiglingar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Talnagögn!$C$15:$AQ$15</c15:sqref>
                  </c15:fullRef>
                </c:ext>
              </c:extLst>
              <c:f>Talnagögn!$C$15:$AI$15</c:f>
              <c:numCache>
                <c:formatCode>0.0</c:formatCode>
                <c:ptCount val="33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 formatCode="0">
                  <c:v>18.67809749364854</c:v>
                </c:pt>
                <c:pt idx="13" formatCode="0">
                  <c:v>34.257314086427598</c:v>
                </c:pt>
                <c:pt idx="14" formatCode="0">
                  <c:v>48.756120365330574</c:v>
                </c:pt>
                <c:pt idx="15" formatCode="0">
                  <c:v>22.602848961105504</c:v>
                </c:pt>
                <c:pt idx="16" formatCode="0">
                  <c:v>51.559117007313546</c:v>
                </c:pt>
                <c:pt idx="17" formatCode="0">
                  <c:v>61.411857554830583</c:v>
                </c:pt>
                <c:pt idx="18" formatCode="0">
                  <c:v>55.369715839883263</c:v>
                </c:pt>
                <c:pt idx="19" formatCode="0">
                  <c:v>31.752075715851465</c:v>
                </c:pt>
                <c:pt idx="20" formatCode="0">
                  <c:v>35.307139818880238</c:v>
                </c:pt>
                <c:pt idx="21" formatCode="0">
                  <c:v>18.702742389807792</c:v>
                </c:pt>
                <c:pt idx="22" formatCode="0">
                  <c:v>13.816453576776222</c:v>
                </c:pt>
                <c:pt idx="23" formatCode="0">
                  <c:v>15.811424417433498</c:v>
                </c:pt>
                <c:pt idx="24" formatCode="0">
                  <c:v>20.451208760690278</c:v>
                </c:pt>
                <c:pt idx="25" formatCode="0">
                  <c:v>26.634994300275558</c:v>
                </c:pt>
                <c:pt idx="26" formatCode="0">
                  <c:v>27.943562117082138</c:v>
                </c:pt>
                <c:pt idx="27" formatCode="0">
                  <c:v>31.643250676769519</c:v>
                </c:pt>
                <c:pt idx="28" formatCode="0">
                  <c:v>43.469950045502642</c:v>
                </c:pt>
                <c:pt idx="29" formatCode="0">
                  <c:v>53.202633514638372</c:v>
                </c:pt>
                <c:pt idx="30" formatCode="0">
                  <c:v>25.153031456029371</c:v>
                </c:pt>
                <c:pt idx="31" formatCode="0">
                  <c:v>17.515177835835175</c:v>
                </c:pt>
                <c:pt idx="32" formatCode="0">
                  <c:v>24.714062399671835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F5-42F4-B0E6-8281A966C958}"/>
            </c:ext>
          </c:extLst>
        </c:ser>
        <c:ser>
          <c:idx val="4"/>
          <c:order val="4"/>
          <c:tx>
            <c:strRef>
              <c:f>Talnagögn!$A$16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Talnagögn!$C$16:$AQ$16</c15:sqref>
                  </c15:fullRef>
                </c:ext>
              </c:extLst>
              <c:f>Talnagögn!$C$16:$AI$16</c:f>
              <c:numCache>
                <c:formatCode>0.0</c:formatCode>
                <c:ptCount val="33"/>
                <c:pt idx="0">
                  <c:v>132.69956180646039</c:v>
                </c:pt>
                <c:pt idx="1">
                  <c:v>126.61678523119782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129.83810631241099</c:v>
                </c:pt>
                <c:pt idx="5">
                  <c:v>163.28813671537696</c:v>
                </c:pt>
                <c:pt idx="6">
                  <c:v>158.3548337146471</c:v>
                </c:pt>
                <c:pt idx="7">
                  <c:v>190.80562569111964</c:v>
                </c:pt>
                <c:pt idx="8">
                  <c:v>192.96132537344991</c:v>
                </c:pt>
                <c:pt idx="9">
                  <c:v>211.50313771401193</c:v>
                </c:pt>
                <c:pt idx="10">
                  <c:v>216.21632875366106</c:v>
                </c:pt>
                <c:pt idx="11">
                  <c:v>211.51012539531607</c:v>
                </c:pt>
                <c:pt idx="12" formatCode="0">
                  <c:v>198.07630808808773</c:v>
                </c:pt>
                <c:pt idx="13" formatCode="0">
                  <c:v>181.57113148074808</c:v>
                </c:pt>
                <c:pt idx="14" formatCode="0">
                  <c:v>217.89668386268426</c:v>
                </c:pt>
                <c:pt idx="15" formatCode="0">
                  <c:v>236.89254361749528</c:v>
                </c:pt>
                <c:pt idx="16" formatCode="0">
                  <c:v>214.30164332811569</c:v>
                </c:pt>
                <c:pt idx="17" formatCode="0">
                  <c:v>215.83366248928382</c:v>
                </c:pt>
                <c:pt idx="18" formatCode="0">
                  <c:v>208.96156893666625</c:v>
                </c:pt>
                <c:pt idx="19" formatCode="0">
                  <c:v>145.57310735873384</c:v>
                </c:pt>
                <c:pt idx="20" formatCode="0">
                  <c:v>116.66251837871671</c:v>
                </c:pt>
                <c:pt idx="21" formatCode="0">
                  <c:v>106.72417328753399</c:v>
                </c:pt>
                <c:pt idx="22" formatCode="0">
                  <c:v>102.82225724651583</c:v>
                </c:pt>
                <c:pt idx="23" formatCode="0">
                  <c:v>98.852644261966958</c:v>
                </c:pt>
                <c:pt idx="24" formatCode="0">
                  <c:v>117.37447230447313</c:v>
                </c:pt>
                <c:pt idx="25" formatCode="0">
                  <c:v>116.13287890779705</c:v>
                </c:pt>
                <c:pt idx="26" formatCode="0">
                  <c:v>135.51603796478179</c:v>
                </c:pt>
                <c:pt idx="27" formatCode="0">
                  <c:v>138.05064207733514</c:v>
                </c:pt>
                <c:pt idx="28" formatCode="0">
                  <c:v>109.98053877254956</c:v>
                </c:pt>
                <c:pt idx="29" formatCode="0">
                  <c:v>86.903419069836758</c:v>
                </c:pt>
                <c:pt idx="30" formatCode="0">
                  <c:v>63.052941906921831</c:v>
                </c:pt>
                <c:pt idx="31" formatCode="0">
                  <c:v>60.291972034396778</c:v>
                </c:pt>
                <c:pt idx="32" formatCode="0">
                  <c:v>59.67462757267311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F5-42F4-B0E6-8281A966C958}"/>
            </c:ext>
          </c:extLst>
        </c:ser>
        <c:ser>
          <c:idx val="5"/>
          <c:order val="5"/>
          <c:tx>
            <c:strRef>
              <c:f>Talnagögn!$A$17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Talnagögn!$C$17:$AQ$17</c15:sqref>
                  </c15:fullRef>
                </c:ext>
              </c:extLst>
              <c:f>Talnagögn!$C$17:$AI$17</c:f>
              <c:numCache>
                <c:formatCode>0.0</c:formatCode>
                <c:ptCount val="33"/>
                <c:pt idx="0">
                  <c:v>238.30199647388656</c:v>
                </c:pt>
                <c:pt idx="1">
                  <c:v>167.10541943108461</c:v>
                </c:pt>
                <c:pt idx="2">
                  <c:v>230.44269536273939</c:v>
                </c:pt>
                <c:pt idx="3">
                  <c:v>249.2064948926791</c:v>
                </c:pt>
                <c:pt idx="4">
                  <c:v>228.70557320557307</c:v>
                </c:pt>
                <c:pt idx="5">
                  <c:v>216.971603208906</c:v>
                </c:pt>
                <c:pt idx="6">
                  <c:v>264.1077975486719</c:v>
                </c:pt>
                <c:pt idx="7">
                  <c:v>302.32644075888601</c:v>
                </c:pt>
                <c:pt idx="8">
                  <c:v>273.08893237380107</c:v>
                </c:pt>
                <c:pt idx="9">
                  <c:v>280.3186926905546</c:v>
                </c:pt>
                <c:pt idx="10">
                  <c:v>226.43051087206067</c:v>
                </c:pt>
                <c:pt idx="11">
                  <c:v>263.34738966869639</c:v>
                </c:pt>
                <c:pt idx="12" formatCode="0">
                  <c:v>279.42915581781841</c:v>
                </c:pt>
                <c:pt idx="13" formatCode="0">
                  <c:v>257.63780676350132</c:v>
                </c:pt>
                <c:pt idx="14" formatCode="0">
                  <c:v>239.60836209868438</c:v>
                </c:pt>
                <c:pt idx="15" formatCode="0">
                  <c:v>185.16106618658978</c:v>
                </c:pt>
                <c:pt idx="16" formatCode="0">
                  <c:v>189.21272415501136</c:v>
                </c:pt>
                <c:pt idx="17" formatCode="0">
                  <c:v>183.90268549207769</c:v>
                </c:pt>
                <c:pt idx="18" formatCode="0">
                  <c:v>160.63851217332601</c:v>
                </c:pt>
                <c:pt idx="19" formatCode="0">
                  <c:v>116.7100487932551</c:v>
                </c:pt>
                <c:pt idx="20" formatCode="0">
                  <c:v>84.411799420601653</c:v>
                </c:pt>
                <c:pt idx="21" formatCode="0">
                  <c:v>98.726782685505796</c:v>
                </c:pt>
                <c:pt idx="22" formatCode="0">
                  <c:v>83.589289785807523</c:v>
                </c:pt>
                <c:pt idx="23" formatCode="0">
                  <c:v>74.708501704446036</c:v>
                </c:pt>
                <c:pt idx="24" formatCode="0">
                  <c:v>31.896693599301095</c:v>
                </c:pt>
                <c:pt idx="25" formatCode="0">
                  <c:v>61.74105215607937</c:v>
                </c:pt>
                <c:pt idx="26" formatCode="0">
                  <c:v>60.074599252681509</c:v>
                </c:pt>
                <c:pt idx="27" formatCode="0">
                  <c:v>31.319911894929575</c:v>
                </c:pt>
                <c:pt idx="28" formatCode="0">
                  <c:v>37.869159429064503</c:v>
                </c:pt>
                <c:pt idx="29" formatCode="0">
                  <c:v>28.604367521815185</c:v>
                </c:pt>
                <c:pt idx="30" formatCode="0">
                  <c:v>32.045116125792724</c:v>
                </c:pt>
                <c:pt idx="31" formatCode="0">
                  <c:v>43.338115793797186</c:v>
                </c:pt>
                <c:pt idx="32" formatCode="0">
                  <c:v>95.142817701442496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F5-42F4-B0E6-8281A966C958}"/>
            </c:ext>
          </c:extLst>
        </c:ser>
        <c:ser>
          <c:idx val="6"/>
          <c:order val="6"/>
          <c:tx>
            <c:strRef>
              <c:f>Talnagögn!$A$18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Talnagögn!$C$18:$AQ$18</c15:sqref>
                  </c15:fullRef>
                </c:ext>
              </c:extLst>
              <c:f>Talnagögn!$C$18:$AI$18</c:f>
              <c:numCache>
                <c:formatCode>0.0</c:formatCode>
                <c:ptCount val="33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 formatCode="0">
                  <c:v>148.51789217619518</c:v>
                </c:pt>
                <c:pt idx="13" formatCode="0">
                  <c:v>137.42801253995231</c:v>
                </c:pt>
                <c:pt idx="14" formatCode="0">
                  <c:v>124.04475425748892</c:v>
                </c:pt>
                <c:pt idx="15" formatCode="0">
                  <c:v>119.43739330616143</c:v>
                </c:pt>
                <c:pt idx="16" formatCode="0">
                  <c:v>129.4591322935857</c:v>
                </c:pt>
                <c:pt idx="17" formatCode="0">
                  <c:v>150.1365476380019</c:v>
                </c:pt>
                <c:pt idx="18" formatCode="0">
                  <c:v>188.79046841169912</c:v>
                </c:pt>
                <c:pt idx="19" formatCode="0">
                  <c:v>172.68275584137766</c:v>
                </c:pt>
                <c:pt idx="20" formatCode="0">
                  <c:v>194.76400000000001</c:v>
                </c:pt>
                <c:pt idx="21" formatCode="0">
                  <c:v>183.428</c:v>
                </c:pt>
                <c:pt idx="22" formatCode="0">
                  <c:v>175.14867999999998</c:v>
                </c:pt>
                <c:pt idx="23" formatCode="0">
                  <c:v>177.02600000000001</c:v>
                </c:pt>
                <c:pt idx="24" formatCode="0">
                  <c:v>187.44652000000002</c:v>
                </c:pt>
                <c:pt idx="25" formatCode="0">
                  <c:v>167.55332000000001</c:v>
                </c:pt>
                <c:pt idx="26" formatCode="0">
                  <c:v>152.1463984264463</c:v>
                </c:pt>
                <c:pt idx="27" formatCode="0">
                  <c:v>149.39019999999999</c:v>
                </c:pt>
                <c:pt idx="28" formatCode="0">
                  <c:v>159.285</c:v>
                </c:pt>
                <c:pt idx="29" formatCode="0">
                  <c:v>166.61846041329147</c:v>
                </c:pt>
                <c:pt idx="30" formatCode="0">
                  <c:v>179.18884</c:v>
                </c:pt>
                <c:pt idx="31" formatCode="0">
                  <c:v>179.70779999999999</c:v>
                </c:pt>
                <c:pt idx="32" formatCode="0">
                  <c:v>190.25900000000001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F5-42F4-B0E6-8281A966C958}"/>
            </c:ext>
          </c:extLst>
        </c:ser>
        <c:ser>
          <c:idx val="7"/>
          <c:order val="7"/>
          <c:tx>
            <c:strRef>
              <c:f>Talnagögn!$A$19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Talnagögn!$C$19:$AQ$19</c15:sqref>
                  </c15:fullRef>
                </c:ext>
              </c:extLst>
              <c:f>Talnagögn!$C$19:$AI$19</c:f>
              <c:numCache>
                <c:formatCode>0.0</c:formatCode>
                <c:ptCount val="33"/>
                <c:pt idx="0">
                  <c:v>50.335770503307458</c:v>
                </c:pt>
                <c:pt idx="1">
                  <c:v>48.432159784438454</c:v>
                </c:pt>
                <c:pt idx="2">
                  <c:v>48.135635070862918</c:v>
                </c:pt>
                <c:pt idx="3">
                  <c:v>47.432715786530935</c:v>
                </c:pt>
                <c:pt idx="4">
                  <c:v>45.358698716173194</c:v>
                </c:pt>
                <c:pt idx="5">
                  <c:v>47.307615810321295</c:v>
                </c:pt>
                <c:pt idx="6">
                  <c:v>49.867631167032414</c:v>
                </c:pt>
                <c:pt idx="7">
                  <c:v>35.050724815375361</c:v>
                </c:pt>
                <c:pt idx="8">
                  <c:v>49.437870604148429</c:v>
                </c:pt>
                <c:pt idx="9">
                  <c:v>47.541421357626405</c:v>
                </c:pt>
                <c:pt idx="10">
                  <c:v>39.890457594883628</c:v>
                </c:pt>
                <c:pt idx="11">
                  <c:v>50.717565129013565</c:v>
                </c:pt>
                <c:pt idx="12" formatCode="0">
                  <c:v>52.599183069742594</c:v>
                </c:pt>
                <c:pt idx="13" formatCode="0">
                  <c:v>29.114709085181403</c:v>
                </c:pt>
                <c:pt idx="14" formatCode="0">
                  <c:v>49.014626648300691</c:v>
                </c:pt>
                <c:pt idx="15" formatCode="0">
                  <c:v>50.944391765060573</c:v>
                </c:pt>
                <c:pt idx="16" formatCode="0">
                  <c:v>49.249192211093487</c:v>
                </c:pt>
                <c:pt idx="17" formatCode="0">
                  <c:v>45.679597345181264</c:v>
                </c:pt>
                <c:pt idx="18" formatCode="0">
                  <c:v>26.832804307158312</c:v>
                </c:pt>
                <c:pt idx="19" formatCode="0">
                  <c:v>23.658814993418673</c:v>
                </c:pt>
                <c:pt idx="20" formatCode="0">
                  <c:v>33.231316830541346</c:v>
                </c:pt>
                <c:pt idx="21" formatCode="0">
                  <c:v>23.771072831169477</c:v>
                </c:pt>
                <c:pt idx="22" formatCode="0">
                  <c:v>17.499858147361465</c:v>
                </c:pt>
                <c:pt idx="23" formatCode="0">
                  <c:v>14.550984282402624</c:v>
                </c:pt>
                <c:pt idx="24" formatCode="0">
                  <c:v>21.599419924997164</c:v>
                </c:pt>
                <c:pt idx="25" formatCode="0">
                  <c:v>13.082416339004567</c:v>
                </c:pt>
                <c:pt idx="26" formatCode="0">
                  <c:v>10.772213281534505</c:v>
                </c:pt>
                <c:pt idx="27" formatCode="0">
                  <c:v>14.781438724320424</c:v>
                </c:pt>
                <c:pt idx="28" formatCode="0">
                  <c:v>11.828864198546171</c:v>
                </c:pt>
                <c:pt idx="29" formatCode="0">
                  <c:v>15.605468242440566</c:v>
                </c:pt>
                <c:pt idx="30" formatCode="0">
                  <c:v>11.859528154244344</c:v>
                </c:pt>
                <c:pt idx="31" formatCode="0">
                  <c:v>13.269970229398496</c:v>
                </c:pt>
                <c:pt idx="32" formatCode="0">
                  <c:v>18.928219063193183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F5-42F4-B0E6-8281A966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243424"/>
        <c:axId val="439305608"/>
      </c:barChart>
      <c:catAx>
        <c:axId val="993243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05608"/>
        <c:crosses val="autoZero"/>
        <c:auto val="1"/>
        <c:lblAlgn val="ctr"/>
        <c:lblOffset val="100"/>
        <c:noMultiLvlLbl val="0"/>
      </c:catAx>
      <c:valAx>
        <c:axId val="43930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9324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8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IÐNAÐUR OG</a:t>
            </a:r>
            <a:endParaRPr lang="is-IS" sz="1800" b="1" baseline="0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  <a:p>
            <a:pPr>
              <a:defRPr sz="1800" b="1">
                <a:latin typeface="Avenir Next LT Pro" panose="020B0504020202020204" pitchFamily="34" charset="0"/>
              </a:defRPr>
            </a:pPr>
            <a:r>
              <a:rPr lang="is-IS" sz="18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EFNANOTKUN</a:t>
            </a:r>
          </a:p>
          <a:p>
            <a:pPr>
              <a:defRPr sz="1800" b="1">
                <a:latin typeface="Avenir Next LT Pro" panose="020B0504020202020204" pitchFamily="34" charset="0"/>
              </a:defRPr>
            </a:pPr>
            <a:r>
              <a:rPr lang="is-IS" sz="18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2022</a:t>
            </a:r>
            <a:endParaRPr lang="is-IS" sz="18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9595221354166665"/>
          <c:y val="0.42102962962962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5757848801765865"/>
          <c:y val="6.423171296296297E-2"/>
          <c:w val="0.50568523066778781"/>
          <c:h val="0.87143258016942415"/>
        </c:manualLayout>
      </c:layout>
      <c:doughnutChart>
        <c:varyColors val="1"/>
        <c:ser>
          <c:idx val="0"/>
          <c:order val="0"/>
          <c:spPr>
            <a:solidFill>
              <a:srgbClr val="FFAF73"/>
            </a:solidFill>
          </c:spPr>
          <c:dPt>
            <c:idx val="0"/>
            <c:bubble3D val="0"/>
            <c:spPr>
              <a:solidFill>
                <a:srgbClr val="FFAF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2-4009-8517-227DFE364988}"/>
              </c:ext>
            </c:extLst>
          </c:dPt>
          <c:dPt>
            <c:idx val="1"/>
            <c:bubble3D val="0"/>
            <c:spPr>
              <a:solidFill>
                <a:srgbClr val="FF69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2-4009-8517-227DFE364988}"/>
              </c:ext>
            </c:extLst>
          </c:dPt>
          <c:dPt>
            <c:idx val="2"/>
            <c:bubble3D val="0"/>
            <c:spPr>
              <a:solidFill>
                <a:srgbClr val="1E2D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C2-4009-8517-227DFE364988}"/>
              </c:ext>
            </c:extLst>
          </c:dPt>
          <c:dPt>
            <c:idx val="3"/>
            <c:bubble3D val="0"/>
            <c:spPr>
              <a:solidFill>
                <a:srgbClr val="41A86E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C2-4009-8517-227DFE364988}"/>
              </c:ext>
            </c:extLst>
          </c:dPt>
          <c:dLbls>
            <c:dLbl>
              <c:idx val="0"/>
              <c:layout>
                <c:manualLayout>
                  <c:x val="0.20410322026062278"/>
                  <c:y val="-9.99537785068840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572504-997D-4BDE-9446-FC0BED71FBCB}" type="CATEGORYNAME">
                      <a:rPr lang="en-US" sz="1200" b="1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b="1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94F2DFA9-F812-4BA3-B31B-8741A01538CB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B637E53E-7ABA-489A-A956-AE0A116F6D23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25267511520167"/>
                      <c:h val="0.196144505101004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2-4009-8517-227DFE364988}"/>
                </c:ext>
              </c:extLst>
            </c:dLbl>
            <c:dLbl>
              <c:idx val="1"/>
              <c:layout>
                <c:manualLayout>
                  <c:x val="-0.24843581633030193"/>
                  <c:y val="0.108070721541707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16A129-4125-4E91-BCC5-0E753B72DB8D}" type="CATEGORYNAME">
                      <a:rPr lang="en-US" sz="1200" b="1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[CATEGORY NAME]</a:t>
                    </a:fld>
                    <a:endParaRPr lang="en-US" sz="1200" b="1" baseline="0">
                      <a:latin typeface="Avenir Next LT Pro" panose="020B0504020202020204" pitchFamily="34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61F9A343-A791-4CF0-84D8-A359645F1EA3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BAECBB72-918F-43E7-9813-FE3D41736F33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63793624365621"/>
                      <c:h val="0.21049885049082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2-4009-8517-227DFE364988}"/>
                </c:ext>
              </c:extLst>
            </c:dLbl>
            <c:dLbl>
              <c:idx val="2"/>
              <c:layout>
                <c:manualLayout>
                  <c:x val="-0.22023741856983453"/>
                  <c:y val="-4.40972222222222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>
                        <a:latin typeface="Avenir Next LT Pro" panose="020B0504020202020204" pitchFamily="34" charset="0"/>
                      </a:rPr>
                      <a:t>F-gös (m.a.</a:t>
                    </a:r>
                    <a:r>
                      <a:rPr lang="en-US" sz="1200" b="1" baseline="0">
                        <a:latin typeface="Avenir Next LT Pro" panose="020B0504020202020204" pitchFamily="34" charset="0"/>
                      </a:rPr>
                      <a:t> kælimiðlar)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32DF3489-F38D-40B8-997C-0E32EFBF93ED}" type="VALU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/>
                    </a:pPr>
                    <a:fld id="{105AB658-19E7-4333-AD5A-D0A02FB3A51A}" type="PERCENTAGE">
                      <a:rPr lang="en-US">
                        <a:latin typeface="Avenir Next LT Pro" panose="020B0504020202020204" pitchFamily="34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100"/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694974490406"/>
                      <c:h val="0.19026481481481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2-4009-8517-227DFE364988}"/>
                </c:ext>
              </c:extLst>
            </c:dLbl>
            <c:dLbl>
              <c:idx val="3"/>
              <c:layout>
                <c:manualLayout>
                  <c:x val="-0.21699201353138262"/>
                  <c:y val="-0.23578478159451416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venir Next LT Pro" panose="020B0504020202020204" pitchFamily="34" charset="0"/>
                      </a:rPr>
                      <a:t>Annað</a:t>
                    </a:r>
                  </a:p>
                  <a:p>
                    <a:fld id="{7BA38148-F44A-4C0B-B9D3-BBE2B0C01CCB}" type="VALUE">
                      <a:rPr lang="en-US">
                        <a:latin typeface="Avenir Next LT Pro" panose="020B0504020202020204" pitchFamily="34" charset="0"/>
                      </a:rPr>
                      <a:pPr/>
                      <a:t>[VALUE]</a:t>
                    </a:fld>
                    <a:r>
                      <a:rPr lang="en-US">
                        <a:latin typeface="Avenir Next LT Pro" panose="020B0504020202020204" pitchFamily="34" charset="0"/>
                      </a:rPr>
                      <a:t> þús.</a:t>
                    </a:r>
                    <a:r>
                      <a:rPr lang="en-US" baseline="0">
                        <a:latin typeface="Avenir Next LT Pro" panose="020B0504020202020204" pitchFamily="34" charset="0"/>
                      </a:rPr>
                      <a:t> tonn CO</a:t>
                    </a:r>
                    <a:r>
                      <a:rPr lang="en-US" baseline="-25000"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baseline="0">
                        <a:latin typeface="Avenir Next LT Pro" panose="020B0504020202020204" pitchFamily="34" charset="0"/>
                      </a:rPr>
                      <a:t>-íg.</a:t>
                    </a:r>
                  </a:p>
                  <a:p>
                    <a:fld id="{490D803E-F737-454E-99E2-1A59CA5A8F52}" type="PERCENTAGE">
                      <a:rPr lang="en-US">
                        <a:latin typeface="Avenir Next LT Pro" panose="020B0504020202020204" pitchFamily="34" charset="0"/>
                      </a:rPr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564030440378853"/>
                      <c:h val="0.174768185719242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2-4009-8517-227DFE364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(Talnagögn!$A$22,Talnagögn!$A$23,Talnagögn!$A$23,Talnagögn!$A$24,Talnagögn!$A$25)</c:f>
              <c:strCache>
                <c:ptCount val="5"/>
                <c:pt idx="0">
                  <c:v>Álframleiðsla</c:v>
                </c:pt>
                <c:pt idx="1">
                  <c:v>Kísil- og kísilmálmframleiðsla</c:v>
                </c:pt>
                <c:pt idx="2">
                  <c:v>Kísil- og kísilmálmframleiðsla</c:v>
                </c:pt>
                <c:pt idx="3">
                  <c:v>F-gös (m.a. kælimiðlar)</c:v>
                </c:pt>
                <c:pt idx="4">
                  <c:v>Annað:</c:v>
                </c:pt>
              </c:strCache>
            </c:strRef>
          </c:cat>
          <c:val>
            <c:numRef>
              <c:f>(Talnagögn!$AI$22,Talnagögn!$AI$23,Talnagögn!$AI$24,Talnagögn!$AI$25)</c:f>
              <c:numCache>
                <c:formatCode>0</c:formatCode>
                <c:ptCount val="4"/>
                <c:pt idx="0">
                  <c:v>1354.2007303406649</c:v>
                </c:pt>
                <c:pt idx="1">
                  <c:v>517.72039053568778</c:v>
                </c:pt>
                <c:pt idx="2">
                  <c:v>128.68568782407004</c:v>
                </c:pt>
                <c:pt idx="3">
                  <c:v>11.379696120021098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2-4009-8517-227DFE3649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</a:rPr>
              <a:t>Losun Íslands eftir</a:t>
            </a:r>
          </a:p>
          <a:p>
            <a:pPr>
              <a:defRPr sz="1900"/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</a:rPr>
              <a:t>skuldbindingum</a:t>
            </a:r>
          </a:p>
          <a:p>
            <a:pPr>
              <a:defRPr sz="1900"/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</a:rPr>
              <a:t>2022</a:t>
            </a:r>
          </a:p>
        </c:rich>
      </c:tx>
      <c:layout>
        <c:manualLayout>
          <c:xMode val="edge"/>
          <c:yMode val="edge"/>
          <c:x val="0.37012586169968859"/>
          <c:y val="0.42799747870488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2817016987146832"/>
          <c:y val="4.564811702386604E-3"/>
          <c:w val="0.55382343369522946"/>
          <c:h val="0.98785877389217946"/>
        </c:manualLayout>
      </c:layout>
      <c:doughnutChart>
        <c:varyColors val="1"/>
        <c:ser>
          <c:idx val="0"/>
          <c:order val="0"/>
          <c:spPr>
            <a:solidFill>
              <a:schemeClr val="bg2"/>
            </a:solidFill>
          </c:spPr>
          <c:dPt>
            <c:idx val="0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FA-4127-BB54-0576B92F3847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FA-4127-BB54-0576B92F384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FA-4127-BB54-0576B92F3847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FA-4127-BB54-0576B92F3847}"/>
              </c:ext>
            </c:extLst>
          </c:dPt>
          <c:dLbls>
            <c:dLbl>
              <c:idx val="0"/>
              <c:layout>
                <c:manualLayout>
                  <c:x val="0.18321383343072162"/>
                  <c:y val="-0.1015729138896294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C1B947-0863-4E0A-834D-A15D31C40CAE}" type="CATEGORYNAME">
                      <a:rPr lang="en-US" sz="1200" b="1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="1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FAE002FF-F9CE-408A-8D05-5B446FF25325}" type="VALUE">
                      <a:rPr 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C75A1F89-6199-4912-8EFB-4AC448CC517F}" type="PERCENTAGE">
                      <a:rPr 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098937289584169"/>
                      <c:h val="0.15439106093447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FA-4127-BB54-0576B92F3847}"/>
                </c:ext>
              </c:extLst>
            </c:dLbl>
            <c:dLbl>
              <c:idx val="1"/>
              <c:layout>
                <c:manualLayout>
                  <c:x val="0.19645221354166667"/>
                  <c:y val="-2.649722222222222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76756C-8DA0-49B4-9D6F-4E9F58C6E802}" type="CATEGORYNAME">
                      <a:rPr lang="en-US" sz="1200" b="1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="1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F059F2F6-1139-4BED-A976-E7398BF6ACDE}" type="VALUE">
                      <a:rPr 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</a:t>
                    </a:r>
                    <a:endParaRPr lang="en-US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F6A66854-4E53-477E-A38B-23A30F9DB2D9}" type="PERCENTAGE">
                      <a:rPr 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FA-4127-BB54-0576B92F3847}"/>
                </c:ext>
              </c:extLst>
            </c:dLbl>
            <c:dLbl>
              <c:idx val="2"/>
              <c:layout>
                <c:manualLayout>
                  <c:x val="0.20468059895833332"/>
                  <c:y val="0.1412798611111111"/>
                </c:manualLayout>
              </c:layout>
              <c:tx>
                <c:rich>
                  <a:bodyPr/>
                  <a:lstStyle/>
                  <a:p>
                    <a:fld id="{3CDD597D-9FDC-48A1-9562-82CFE3D8E42F}" type="CATEGORYNAME">
                      <a:rPr lang="en-US" sz="1200" b="1"/>
                      <a:pPr/>
                      <a:t>[CATEGORY NAME]</a:t>
                    </a:fld>
                    <a:endParaRPr lang="en-US" sz="1200" b="1" baseline="0"/>
                  </a:p>
                  <a:p>
                    <a:fld id="{CD0F6281-D036-421D-A104-9A2B2BE2AE3C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-íg. </a:t>
                    </a:r>
                    <a:endParaRPr lang="en-US" baseline="0"/>
                  </a:p>
                  <a:p>
                    <a:fld id="{44A65F9D-3C08-44B5-A32F-7F41EB0D9CB9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2587301125198"/>
                      <c:h val="0.163223488229225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FA-4127-BB54-0576B92F3847}"/>
                </c:ext>
              </c:extLst>
            </c:dLbl>
            <c:dLbl>
              <c:idx val="3"/>
              <c:layout>
                <c:manualLayout>
                  <c:x val="-0.19042115026715772"/>
                  <c:y val="-0.2769683843725771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CB4D50-32C9-43CA-86C7-E7BCD898282B}" type="CATEGORYNAME">
                      <a:rPr lang="en-US" sz="1200" b="1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="1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6B0CE6D2-5EC6-4E58-836A-3330A2BEAA11}" type="VALUE">
                      <a:rPr lang="en-US" sz="110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 sz="1100"/>
                      <a:t> þús. tonn CO</a:t>
                    </a:r>
                    <a:r>
                      <a:rPr lang="en-US" sz="1100" baseline="-25000"/>
                      <a:t>2</a:t>
                    </a:r>
                    <a:r>
                      <a:rPr lang="en-US" sz="1100"/>
                      <a:t>-íg.</a:t>
                    </a:r>
                    <a:endParaRPr lang="en-US" sz="1100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A9DE00FA-1AD8-4FBD-B253-84CACB90C29B}" type="PERCENTAGE">
                      <a:rPr lang="en-US" sz="110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855794270833332"/>
                      <c:h val="0.198631712962962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FA-4127-BB54-0576B92F3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'Talnagögn (eftir skuldb.)'!$A$3:$A$6</c:f>
              <c:strCache>
                <c:ptCount val="4"/>
                <c:pt idx="0">
                  <c:v>ETS </c:v>
                </c:pt>
                <c:pt idx="1">
                  <c:v>Innanlandsflug</c:v>
                </c:pt>
                <c:pt idx="2">
                  <c:v>Bein ábyrgð Íslands</c:v>
                </c:pt>
                <c:pt idx="3">
                  <c:v>Landnotkun og skógrækt (LULUCF)</c:v>
                </c:pt>
              </c:strCache>
            </c:strRef>
          </c:cat>
          <c:val>
            <c:numRef>
              <c:f>'Talnagögn (eftir skuldb.)'!$U$3:$U$6</c:f>
              <c:numCache>
                <c:formatCode>0</c:formatCode>
                <c:ptCount val="4"/>
                <c:pt idx="0">
                  <c:v>1875.0777443202344</c:v>
                </c:pt>
                <c:pt idx="1">
                  <c:v>24.085325513333334</c:v>
                </c:pt>
                <c:pt idx="2">
                  <c:v>2803.3768925028426</c:v>
                </c:pt>
                <c:pt idx="3">
                  <c:v>9371.6006168717067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FA-4127-BB54-0576B92F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frá</a:t>
            </a:r>
            <a:r>
              <a:rPr lang="en-US" baseline="0"/>
              <a:t> iðnaði og efnanotkun 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Talnagögn!$A$23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Talnagögn!$C$23:$AQ$23</c15:sqref>
                  </c15:fullRef>
                </c:ext>
              </c:extLst>
              <c:f>Talnagögn!$C$23:$AI$23</c:f>
              <c:numCache>
                <c:formatCode>0.0</c:formatCode>
                <c:ptCount val="33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 formatCode="0">
                  <c:v>403.9326403148857</c:v>
                </c:pt>
                <c:pt idx="13" formatCode="0">
                  <c:v>402.47385277209042</c:v>
                </c:pt>
                <c:pt idx="14" formatCode="0">
                  <c:v>401.96736076842336</c:v>
                </c:pt>
                <c:pt idx="15" formatCode="0">
                  <c:v>379.94289400639997</c:v>
                </c:pt>
                <c:pt idx="16" formatCode="0">
                  <c:v>381.71962690880014</c:v>
                </c:pt>
                <c:pt idx="17" formatCode="0">
                  <c:v>401.35289110400004</c:v>
                </c:pt>
                <c:pt idx="18" formatCode="0">
                  <c:v>351.97302632799983</c:v>
                </c:pt>
                <c:pt idx="19" formatCode="0">
                  <c:v>353.35887106239988</c:v>
                </c:pt>
                <c:pt idx="20" formatCode="0">
                  <c:v>372.5620256512002</c:v>
                </c:pt>
                <c:pt idx="21" formatCode="0">
                  <c:v>380.41566972484725</c:v>
                </c:pt>
                <c:pt idx="22" formatCode="0">
                  <c:v>413.43718523066923</c:v>
                </c:pt>
                <c:pt idx="23" formatCode="0">
                  <c:v>409.50779191578886</c:v>
                </c:pt>
                <c:pt idx="24" formatCode="0">
                  <c:v>372.27909117182412</c:v>
                </c:pt>
                <c:pt idx="25" formatCode="0">
                  <c:v>404.56447331306254</c:v>
                </c:pt>
                <c:pt idx="26" formatCode="0">
                  <c:v>409.12563724381266</c:v>
                </c:pt>
                <c:pt idx="27" formatCode="0">
                  <c:v>431.82186025965416</c:v>
                </c:pt>
                <c:pt idx="28" formatCode="0">
                  <c:v>455.77922710046619</c:v>
                </c:pt>
                <c:pt idx="29" formatCode="0">
                  <c:v>432.40627007368812</c:v>
                </c:pt>
                <c:pt idx="30" formatCode="0">
                  <c:v>418.71234892799316</c:v>
                </c:pt>
                <c:pt idx="31" formatCode="0">
                  <c:v>476.02459170932525</c:v>
                </c:pt>
                <c:pt idx="32" formatCode="0">
                  <c:v>517.72039053568778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9-4E9E-97F2-F82BA8B5B0EE}"/>
            </c:ext>
          </c:extLst>
        </c:ser>
        <c:ser>
          <c:idx val="4"/>
          <c:order val="1"/>
          <c:tx>
            <c:strRef>
              <c:f>Talnagögn!$A$28</c:f>
              <c:strCache>
                <c:ptCount val="1"/>
                <c:pt idx="0">
                  <c:v>Smurefni og leysiefni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Talnagögn!$C$28:$AQ$28</c15:sqref>
                  </c15:fullRef>
                </c:ext>
              </c:extLst>
              <c:f>Talnagögn!$C$28:$AI$28</c:f>
              <c:numCache>
                <c:formatCode>0.0</c:formatCode>
                <c:ptCount val="33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7.3882890411998261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 formatCode="0">
                  <c:v>7.1761908972228241</c:v>
                </c:pt>
                <c:pt idx="13" formatCode="0">
                  <c:v>6.8477039062793654</c:v>
                </c:pt>
                <c:pt idx="14" formatCode="0">
                  <c:v>7.6310387702226095</c:v>
                </c:pt>
                <c:pt idx="15" formatCode="0">
                  <c:v>7.3519420497421919</c:v>
                </c:pt>
                <c:pt idx="16" formatCode="0">
                  <c:v>8.1280547453876224</c:v>
                </c:pt>
                <c:pt idx="17" formatCode="0">
                  <c:v>7.6590659056125734</c:v>
                </c:pt>
                <c:pt idx="18" formatCode="0">
                  <c:v>6.9196602022107676</c:v>
                </c:pt>
                <c:pt idx="19" formatCode="0">
                  <c:v>5.457147624271431</c:v>
                </c:pt>
                <c:pt idx="20" formatCode="0">
                  <c:v>5.6727596485811915</c:v>
                </c:pt>
                <c:pt idx="21" formatCode="0">
                  <c:v>5.8969327922561323</c:v>
                </c:pt>
                <c:pt idx="22" formatCode="0">
                  <c:v>5.8456130146546013</c:v>
                </c:pt>
                <c:pt idx="23" formatCode="0">
                  <c:v>5.7965197207389956</c:v>
                </c:pt>
                <c:pt idx="24" formatCode="0">
                  <c:v>5.8696187990891406</c:v>
                </c:pt>
                <c:pt idx="25" formatCode="0">
                  <c:v>6.2083093649783843</c:v>
                </c:pt>
                <c:pt idx="26" formatCode="0">
                  <c:v>6.2961770491178326</c:v>
                </c:pt>
                <c:pt idx="27" formatCode="0">
                  <c:v>6.1270141000655993</c:v>
                </c:pt>
                <c:pt idx="28" formatCode="0">
                  <c:v>6.772274862260554</c:v>
                </c:pt>
                <c:pt idx="29" formatCode="0">
                  <c:v>6.157620027282463</c:v>
                </c:pt>
                <c:pt idx="30" formatCode="0">
                  <c:v>6.3081129992811018</c:v>
                </c:pt>
                <c:pt idx="31" formatCode="0">
                  <c:v>6.3717578093232783</c:v>
                </c:pt>
                <c:pt idx="32" formatCode="0">
                  <c:v>5.5234889159556735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9-4E9E-97F2-F82BA8B5B0EE}"/>
            </c:ext>
          </c:extLst>
        </c:ser>
        <c:ser>
          <c:idx val="5"/>
          <c:order val="2"/>
          <c:tx>
            <c:strRef>
              <c:f>Talnagögn!$A$24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Talnagögn!$C$24:$AQ$24</c15:sqref>
                  </c15:fullRef>
                </c:ext>
              </c:extLst>
              <c:f>Talnagögn!$C$24:$AI$24</c:f>
              <c:numCache>
                <c:formatCode>0.0</c:formatCode>
                <c:ptCount val="33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>
                  <c:v>25.465406809062614</c:v>
                </c:pt>
                <c:pt idx="9">
                  <c:v>36.99889708670193</c:v>
                </c:pt>
                <c:pt idx="10">
                  <c:v>42.988272546670686</c:v>
                </c:pt>
                <c:pt idx="11">
                  <c:v>39.826934327022677</c:v>
                </c:pt>
                <c:pt idx="12" formatCode="0">
                  <c:v>44.656505402990497</c:v>
                </c:pt>
                <c:pt idx="13" formatCode="0">
                  <c:v>45.141617249064133</c:v>
                </c:pt>
                <c:pt idx="14" formatCode="0">
                  <c:v>52.17653143548462</c:v>
                </c:pt>
                <c:pt idx="15" formatCode="0">
                  <c:v>57.240469566094809</c:v>
                </c:pt>
                <c:pt idx="16" formatCode="0">
                  <c:v>66.311041274602601</c:v>
                </c:pt>
                <c:pt idx="17" formatCode="0">
                  <c:v>66.985140359962386</c:v>
                </c:pt>
                <c:pt idx="18" formatCode="0">
                  <c:v>68.573839074618689</c:v>
                </c:pt>
                <c:pt idx="19" formatCode="0">
                  <c:v>81.825140538339951</c:v>
                </c:pt>
                <c:pt idx="20" formatCode="0">
                  <c:v>109.92044665303493</c:v>
                </c:pt>
                <c:pt idx="21" formatCode="0">
                  <c:v>134.72753715860691</c:v>
                </c:pt>
                <c:pt idx="22" formatCode="0">
                  <c:v>140.16573433239918</c:v>
                </c:pt>
                <c:pt idx="23" formatCode="0">
                  <c:v>170.54391585235194</c:v>
                </c:pt>
                <c:pt idx="24" formatCode="0">
                  <c:v>168.39192949744896</c:v>
                </c:pt>
                <c:pt idx="25" formatCode="0">
                  <c:v>160.70253256557663</c:v>
                </c:pt>
                <c:pt idx="26" formatCode="0">
                  <c:v>177.99899952965185</c:v>
                </c:pt>
                <c:pt idx="27" formatCode="0">
                  <c:v>168.79995440710087</c:v>
                </c:pt>
                <c:pt idx="28" formatCode="0">
                  <c:v>186.73086970629396</c:v>
                </c:pt>
                <c:pt idx="29" formatCode="0">
                  <c:v>197.84735426091896</c:v>
                </c:pt>
                <c:pt idx="30" formatCode="0">
                  <c:v>195.01394846593749</c:v>
                </c:pt>
                <c:pt idx="31" formatCode="0">
                  <c:v>157.16739366556789</c:v>
                </c:pt>
                <c:pt idx="32" formatCode="0">
                  <c:v>128.68568782407004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A9-4E9E-97F2-F82BA8B5B0EE}"/>
            </c:ext>
          </c:extLst>
        </c:ser>
        <c:ser>
          <c:idx val="6"/>
          <c:order val="3"/>
          <c:tx>
            <c:strRef>
              <c:f>Talnagögn!$A$29</c:f>
              <c:strCache>
                <c:ptCount val="1"/>
                <c:pt idx="0">
                  <c:v>Efnanotkun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Talnagögn!$C$29:$AQ$29</c15:sqref>
                  </c15:fullRef>
                </c:ext>
              </c:extLst>
              <c:f>Talnagögn!$C$29:$AI$29</c:f>
              <c:numCache>
                <c:formatCode>0.0</c:formatCode>
                <c:ptCount val="33"/>
                <c:pt idx="0">
                  <c:v>6.6053975182669991</c:v>
                </c:pt>
                <c:pt idx="1">
                  <c:v>6.265178381396999</c:v>
                </c:pt>
                <c:pt idx="2">
                  <c:v>5.7839066949539992</c:v>
                </c:pt>
                <c:pt idx="3">
                  <c:v>5.7039417306749991</c:v>
                </c:pt>
                <c:pt idx="4">
                  <c:v>5.319691795472</c:v>
                </c:pt>
                <c:pt idx="5">
                  <c:v>5.3247947336829995</c:v>
                </c:pt>
                <c:pt idx="6">
                  <c:v>5.7058375092599993</c:v>
                </c:pt>
                <c:pt idx="7">
                  <c:v>5.7276732867549995</c:v>
                </c:pt>
                <c:pt idx="8">
                  <c:v>5.8608430059709997</c:v>
                </c:pt>
                <c:pt idx="9">
                  <c:v>6.015735017331</c:v>
                </c:pt>
                <c:pt idx="10">
                  <c:v>5.7997762155690005</c:v>
                </c:pt>
                <c:pt idx="11">
                  <c:v>5.5831415448829995</c:v>
                </c:pt>
                <c:pt idx="12" formatCode="0">
                  <c:v>5.2976272254139998</c:v>
                </c:pt>
                <c:pt idx="13" formatCode="0">
                  <c:v>5.2618930265659998</c:v>
                </c:pt>
                <c:pt idx="14" formatCode="0">
                  <c:v>5.0310061770269989</c:v>
                </c:pt>
                <c:pt idx="15" formatCode="0">
                  <c:v>6.1249500513970005</c:v>
                </c:pt>
                <c:pt idx="16" formatCode="0">
                  <c:v>6.4598948223980006</c:v>
                </c:pt>
                <c:pt idx="17" formatCode="0">
                  <c:v>7.1727802255639999</c:v>
                </c:pt>
                <c:pt idx="18" formatCode="0">
                  <c:v>6.8070442299529992</c:v>
                </c:pt>
                <c:pt idx="19" formatCode="0">
                  <c:v>6.3877081700029992</c:v>
                </c:pt>
                <c:pt idx="20" formatCode="0">
                  <c:v>8.3220078580740005</c:v>
                </c:pt>
                <c:pt idx="21" formatCode="0">
                  <c:v>6.7547153163149991</c:v>
                </c:pt>
                <c:pt idx="22" formatCode="0">
                  <c:v>9.0477614587439987</c:v>
                </c:pt>
                <c:pt idx="23" formatCode="0">
                  <c:v>6.4409283908556665</c:v>
                </c:pt>
                <c:pt idx="24" formatCode="0">
                  <c:v>5.354709064453</c:v>
                </c:pt>
                <c:pt idx="25" formatCode="0">
                  <c:v>4.5731591168524997</c:v>
                </c:pt>
                <c:pt idx="26" formatCode="0">
                  <c:v>3.7718913609459999</c:v>
                </c:pt>
                <c:pt idx="27" formatCode="0">
                  <c:v>5.0215601703349995</c:v>
                </c:pt>
                <c:pt idx="28" formatCode="0">
                  <c:v>6.7073004702590007</c:v>
                </c:pt>
                <c:pt idx="29" formatCode="0">
                  <c:v>4.8898993327230009</c:v>
                </c:pt>
                <c:pt idx="30" formatCode="0">
                  <c:v>5.8209094171400002</c:v>
                </c:pt>
                <c:pt idx="31" formatCode="0">
                  <c:v>4.9045313314500003</c:v>
                </c:pt>
                <c:pt idx="32" formatCode="0">
                  <c:v>4.9203070940654232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A9-4E9E-97F2-F82BA8B5B0EE}"/>
            </c:ext>
          </c:extLst>
        </c:ser>
        <c:ser>
          <c:idx val="0"/>
          <c:order val="4"/>
          <c:tx>
            <c:strRef>
              <c:f>Talnagögn!$A$26</c:f>
              <c:strCache>
                <c:ptCount val="1"/>
                <c:pt idx="0">
                  <c:v>Steinefnaiðnaður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Talnagögn!$C$26:$AQ$26</c15:sqref>
                  </c15:fullRef>
                </c:ext>
              </c:extLst>
              <c:f>Talnagögn!$C$26:$AI$26</c:f>
              <c:numCache>
                <c:formatCode>0.0</c:formatCode>
                <c:ptCount val="33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 formatCode="0">
                  <c:v>39.313677956750006</c:v>
                </c:pt>
                <c:pt idx="13" formatCode="0">
                  <c:v>32.975809699750002</c:v>
                </c:pt>
                <c:pt idx="14" formatCode="0">
                  <c:v>50.813966560750004</c:v>
                </c:pt>
                <c:pt idx="15" formatCode="0">
                  <c:v>54.981288890000009</c:v>
                </c:pt>
                <c:pt idx="16" formatCode="0">
                  <c:v>62.168088455000003</c:v>
                </c:pt>
                <c:pt idx="17" formatCode="0">
                  <c:v>64.331651867560012</c:v>
                </c:pt>
                <c:pt idx="18" formatCode="0">
                  <c:v>61.804693555000007</c:v>
                </c:pt>
                <c:pt idx="19" formatCode="0">
                  <c:v>28.685283075320005</c:v>
                </c:pt>
                <c:pt idx="20" formatCode="0">
                  <c:v>10.399972692080002</c:v>
                </c:pt>
                <c:pt idx="21" formatCode="0">
                  <c:v>20.143580462280003</c:v>
                </c:pt>
                <c:pt idx="22" formatCode="0">
                  <c:v>0.50936247647999999</c:v>
                </c:pt>
                <c:pt idx="23" formatCode="0">
                  <c:v>0.55272388644000003</c:v>
                </c:pt>
                <c:pt idx="24" formatCode="0">
                  <c:v>0.54749451240000002</c:v>
                </c:pt>
                <c:pt idx="25" formatCode="0">
                  <c:v>0.71654013156000007</c:v>
                </c:pt>
                <c:pt idx="26" formatCode="0">
                  <c:v>0.77397152472000008</c:v>
                </c:pt>
                <c:pt idx="27" formatCode="0">
                  <c:v>0.90232273404000007</c:v>
                </c:pt>
                <c:pt idx="28" formatCode="0">
                  <c:v>0.90521219079999993</c:v>
                </c:pt>
                <c:pt idx="29" formatCode="0">
                  <c:v>0.95699099012000011</c:v>
                </c:pt>
                <c:pt idx="30" formatCode="0">
                  <c:v>0.89499845720000004</c:v>
                </c:pt>
                <c:pt idx="31" formatCode="0">
                  <c:v>0.93069417912000008</c:v>
                </c:pt>
                <c:pt idx="32" formatCode="0">
                  <c:v>0.93590011000000006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9-4E9E-97F2-F82BA8B5B0EE}"/>
            </c:ext>
          </c:extLst>
        </c:ser>
        <c:ser>
          <c:idx val="2"/>
          <c:order val="5"/>
          <c:tx>
            <c:strRef>
              <c:f>Talnagögn!$A$22</c:f>
              <c:strCache>
                <c:ptCount val="1"/>
                <c:pt idx="0">
                  <c:v>Álframleiðsla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Talnagögn!$C$22:$AQ$22</c15:sqref>
                  </c15:fullRef>
                </c:ext>
              </c:extLst>
              <c:f>Talnagögn!$C$22:$AI$22</c:f>
              <c:numCache>
                <c:formatCode>0.0</c:formatCode>
                <c:ptCount val="33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 formatCode="0">
                  <c:v>478.11541899358679</c:v>
                </c:pt>
                <c:pt idx="13" formatCode="0">
                  <c:v>473.56894969857348</c:v>
                </c:pt>
                <c:pt idx="14" formatCode="0">
                  <c:v>456.78557352619629</c:v>
                </c:pt>
                <c:pt idx="15" formatCode="0">
                  <c:v>444.80851616708713</c:v>
                </c:pt>
                <c:pt idx="16" formatCode="0">
                  <c:v>869.57185988485026</c:v>
                </c:pt>
                <c:pt idx="17" formatCode="0">
                  <c:v>990.98126629758121</c:v>
                </c:pt>
                <c:pt idx="18" formatCode="0">
                  <c:v>1556.7584922170536</c:v>
                </c:pt>
                <c:pt idx="19" formatCode="0">
                  <c:v>1393.4018646112659</c:v>
                </c:pt>
                <c:pt idx="20" formatCode="0">
                  <c:v>1391.9209450624717</c:v>
                </c:pt>
                <c:pt idx="21" formatCode="0">
                  <c:v>1281.3105455922127</c:v>
                </c:pt>
                <c:pt idx="22" formatCode="0">
                  <c:v>1328.7342410906138</c:v>
                </c:pt>
                <c:pt idx="23" formatCode="0">
                  <c:v>1353.4714335748733</c:v>
                </c:pt>
                <c:pt idx="24" formatCode="0">
                  <c:v>1368.5549133196287</c:v>
                </c:pt>
                <c:pt idx="25" formatCode="0">
                  <c:v>1392.8009611325194</c:v>
                </c:pt>
                <c:pt idx="26" formatCode="0">
                  <c:v>1354.0817500285532</c:v>
                </c:pt>
                <c:pt idx="27" formatCode="0">
                  <c:v>1385.559079923195</c:v>
                </c:pt>
                <c:pt idx="28" formatCode="0">
                  <c:v>1382.5326490562106</c:v>
                </c:pt>
                <c:pt idx="29" formatCode="0">
                  <c:v>1363.2348061869016</c:v>
                </c:pt>
                <c:pt idx="30" formatCode="0">
                  <c:v>1347.2027898796412</c:v>
                </c:pt>
                <c:pt idx="31" formatCode="0">
                  <c:v>1361.0898434635815</c:v>
                </c:pt>
                <c:pt idx="32" formatCode="0">
                  <c:v>1354.2007303406649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9-4E9E-97F2-F82BA8B5B0EE}"/>
            </c:ext>
          </c:extLst>
        </c:ser>
        <c:ser>
          <c:idx val="1"/>
          <c:order val="6"/>
          <c:tx>
            <c:strRef>
              <c:f>Talnagögn!$A$27</c:f>
              <c:strCache>
                <c:ptCount val="1"/>
                <c:pt idx="0">
                  <c:v>Efnaiðnaður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Talnagögn!$C$27:$AQ$27</c15:sqref>
                  </c15:fullRef>
                </c:ext>
              </c:extLst>
              <c:f>Talnagögn!$C$27:$AI$27</c:f>
              <c:numCache>
                <c:formatCode>0.0</c:formatCode>
                <c:ptCount val="33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 formatCode="0">
                  <c:v>0.45369811320754716</c:v>
                </c:pt>
                <c:pt idx="13" formatCode="0">
                  <c:v>0.47860377358490569</c:v>
                </c:pt>
                <c:pt idx="14" formatCode="0">
                  <c:v>0.38885584464161987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  <c:pt idx="31" formatCode="0">
                  <c:v>0</c:v>
                </c:pt>
                <c:pt idx="3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9-4E9E-97F2-F82BA8B5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469392"/>
        <c:axId val="431469752"/>
      </c:barChart>
      <c:catAx>
        <c:axId val="431469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1469752"/>
        <c:crosses val="autoZero"/>
        <c:auto val="1"/>
        <c:lblAlgn val="ctr"/>
        <c:lblOffset val="100"/>
        <c:noMultiLvlLbl val="0"/>
      </c:catAx>
      <c:valAx>
        <c:axId val="43146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146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frá landbúnaði á Íslandi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Talnagögn!$A$34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Talnagögn!$C$34:$AQ$34</c15:sqref>
                  </c15:fullRef>
                </c:ext>
              </c:extLst>
              <c:f>Talnagögn!$C$34:$AI$34</c:f>
              <c:numCache>
                <c:formatCode>0.0</c:formatCode>
                <c:ptCount val="33"/>
                <c:pt idx="0">
                  <c:v>99.240475895577191</c:v>
                </c:pt>
                <c:pt idx="1">
                  <c:v>95.725690637017323</c:v>
                </c:pt>
                <c:pt idx="2">
                  <c:v>90.172425043288484</c:v>
                </c:pt>
                <c:pt idx="3">
                  <c:v>89.396009107178031</c:v>
                </c:pt>
                <c:pt idx="4">
                  <c:v>88.163628845467713</c:v>
                </c:pt>
                <c:pt idx="5">
                  <c:v>85.979923848298512</c:v>
                </c:pt>
                <c:pt idx="6">
                  <c:v>86.539610040099276</c:v>
                </c:pt>
                <c:pt idx="7">
                  <c:v>84.553679513828826</c:v>
                </c:pt>
                <c:pt idx="8">
                  <c:v>86.652220823107442</c:v>
                </c:pt>
                <c:pt idx="9">
                  <c:v>84.252169609657642</c:v>
                </c:pt>
                <c:pt idx="10">
                  <c:v>83.335770309792494</c:v>
                </c:pt>
                <c:pt idx="11">
                  <c:v>82.304005640079225</c:v>
                </c:pt>
                <c:pt idx="12" formatCode="0">
                  <c:v>80.167574167749081</c:v>
                </c:pt>
                <c:pt idx="13" formatCode="0">
                  <c:v>78.310219087205752</c:v>
                </c:pt>
                <c:pt idx="14" formatCode="0">
                  <c:v>76.750906343473389</c:v>
                </c:pt>
                <c:pt idx="15" formatCode="0">
                  <c:v>77.491048717503759</c:v>
                </c:pt>
                <c:pt idx="16" formatCode="0">
                  <c:v>81.161272411815304</c:v>
                </c:pt>
                <c:pt idx="17" formatCode="0">
                  <c:v>83.231893558301749</c:v>
                </c:pt>
                <c:pt idx="18" formatCode="0">
                  <c:v>83.848629217113967</c:v>
                </c:pt>
                <c:pt idx="19" formatCode="0">
                  <c:v>84.936818886706874</c:v>
                </c:pt>
                <c:pt idx="20" formatCode="0">
                  <c:v>81.485470990214324</c:v>
                </c:pt>
                <c:pt idx="21" formatCode="0">
                  <c:v>82.558663249417094</c:v>
                </c:pt>
                <c:pt idx="22" formatCode="0">
                  <c:v>78.204944102510694</c:v>
                </c:pt>
                <c:pt idx="23" formatCode="0">
                  <c:v>75.294794160356687</c:v>
                </c:pt>
                <c:pt idx="24" formatCode="0">
                  <c:v>81.384547812663115</c:v>
                </c:pt>
                <c:pt idx="25" formatCode="0">
                  <c:v>82.569590281915694</c:v>
                </c:pt>
                <c:pt idx="26" formatCode="0">
                  <c:v>83.579301891847564</c:v>
                </c:pt>
                <c:pt idx="27" formatCode="0">
                  <c:v>82.1468009302409</c:v>
                </c:pt>
                <c:pt idx="28" formatCode="0">
                  <c:v>80.169977911512461</c:v>
                </c:pt>
                <c:pt idx="29" formatCode="0">
                  <c:v>78.760395984509614</c:v>
                </c:pt>
                <c:pt idx="30" formatCode="0">
                  <c:v>77.035690177935678</c:v>
                </c:pt>
                <c:pt idx="31" formatCode="0">
                  <c:v>77.484660106575575</c:v>
                </c:pt>
                <c:pt idx="32" formatCode="0">
                  <c:v>76.843240373177537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4-4148-833E-D6B09CD80254}"/>
            </c:ext>
          </c:extLst>
        </c:ser>
        <c:ser>
          <c:idx val="0"/>
          <c:order val="1"/>
          <c:tx>
            <c:strRef>
              <c:f>Talnagögn!$A$33</c:f>
              <c:strCache>
                <c:ptCount val="1"/>
                <c:pt idx="0">
                  <c:v>Iðragerjun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Talnagögn!$C$33:$AQ$33</c15:sqref>
                  </c15:fullRef>
                </c:ext>
              </c:extLst>
              <c:f>Talnagögn!$C$33:$AI$33</c:f>
              <c:numCache>
                <c:formatCode>0.0</c:formatCode>
                <c:ptCount val="33"/>
                <c:pt idx="0">
                  <c:v>390.99128160766338</c:v>
                </c:pt>
                <c:pt idx="1">
                  <c:v>379.636503983127</c:v>
                </c:pt>
                <c:pt idx="2">
                  <c:v>372.53414134365181</c:v>
                </c:pt>
                <c:pt idx="3">
                  <c:v>370.35534508521414</c:v>
                </c:pt>
                <c:pt idx="4">
                  <c:v>371.05301701304336</c:v>
                </c:pt>
                <c:pt idx="5">
                  <c:v>356.23118585473202</c:v>
                </c:pt>
                <c:pt idx="6">
                  <c:v>360.46157254167485</c:v>
                </c:pt>
                <c:pt idx="7">
                  <c:v>356.34346296985581</c:v>
                </c:pt>
                <c:pt idx="8">
                  <c:v>363.63130007177273</c:v>
                </c:pt>
                <c:pt idx="9">
                  <c:v>358.62542832323572</c:v>
                </c:pt>
                <c:pt idx="10">
                  <c:v>344.95449768608637</c:v>
                </c:pt>
                <c:pt idx="11">
                  <c:v>345.25643889730463</c:v>
                </c:pt>
                <c:pt idx="12" formatCode="0">
                  <c:v>337.43790526586014</c:v>
                </c:pt>
                <c:pt idx="13" formatCode="0">
                  <c:v>332.5073800505121</c:v>
                </c:pt>
                <c:pt idx="14" formatCode="0">
                  <c:v>326.5488678225729</c:v>
                </c:pt>
                <c:pt idx="15" formatCode="0">
                  <c:v>328.88875947551389</c:v>
                </c:pt>
                <c:pt idx="16" formatCode="0">
                  <c:v>336.23362865522927</c:v>
                </c:pt>
                <c:pt idx="17" formatCode="0">
                  <c:v>342.24131904315203</c:v>
                </c:pt>
                <c:pt idx="18" formatCode="0">
                  <c:v>346.54963758561041</c:v>
                </c:pt>
                <c:pt idx="19" formatCode="0">
                  <c:v>352.33036377202978</c:v>
                </c:pt>
                <c:pt idx="20" formatCode="0">
                  <c:v>351.93292694986303</c:v>
                </c:pt>
                <c:pt idx="21" formatCode="0">
                  <c:v>350.44644151899536</c:v>
                </c:pt>
                <c:pt idx="22" formatCode="0">
                  <c:v>342.92382397153733</c:v>
                </c:pt>
                <c:pt idx="23" formatCode="0">
                  <c:v>335.36516101189937</c:v>
                </c:pt>
                <c:pt idx="24" formatCode="0">
                  <c:v>354.36211132911626</c:v>
                </c:pt>
                <c:pt idx="25" formatCode="0">
                  <c:v>357.44409657195143</c:v>
                </c:pt>
                <c:pt idx="26" formatCode="0">
                  <c:v>359.80439968714512</c:v>
                </c:pt>
                <c:pt idx="27" formatCode="0">
                  <c:v>352.14471992501137</c:v>
                </c:pt>
                <c:pt idx="28" formatCode="0">
                  <c:v>341.01923046181969</c:v>
                </c:pt>
                <c:pt idx="29" formatCode="0">
                  <c:v>330.67038131973294</c:v>
                </c:pt>
                <c:pt idx="30" formatCode="0">
                  <c:v>325.40147166517352</c:v>
                </c:pt>
                <c:pt idx="31" formatCode="0">
                  <c:v>323.90787479138146</c:v>
                </c:pt>
                <c:pt idx="32" formatCode="0">
                  <c:v>316.41713558127651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4-4148-833E-D6B09CD80254}"/>
            </c:ext>
          </c:extLst>
        </c:ser>
        <c:ser>
          <c:idx val="2"/>
          <c:order val="2"/>
          <c:tx>
            <c:strRef>
              <c:f>Talnagögn!$A$35</c:f>
              <c:strCache>
                <c:ptCount val="1"/>
                <c:pt idx="0">
                  <c:v>Nytjajarðvegur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Talnagögn!$C$35:$AQ$35</c15:sqref>
                  </c15:fullRef>
                </c:ext>
              </c:extLst>
              <c:f>Talnagögn!$C$35:$AI$35</c:f>
              <c:numCache>
                <c:formatCode>0.0</c:formatCode>
                <c:ptCount val="33"/>
                <c:pt idx="0">
                  <c:v>204.85948731181591</c:v>
                </c:pt>
                <c:pt idx="1">
                  <c:v>201.6241794689673</c:v>
                </c:pt>
                <c:pt idx="2">
                  <c:v>195.56935300068335</c:v>
                </c:pt>
                <c:pt idx="3">
                  <c:v>199.48790101518711</c:v>
                </c:pt>
                <c:pt idx="4">
                  <c:v>204.09175428869139</c:v>
                </c:pt>
                <c:pt idx="5">
                  <c:v>198.84821519842757</c:v>
                </c:pt>
                <c:pt idx="6">
                  <c:v>206.40400840295635</c:v>
                </c:pt>
                <c:pt idx="7">
                  <c:v>203.78683925873719</c:v>
                </c:pt>
                <c:pt idx="8">
                  <c:v>207.34319230656226</c:v>
                </c:pt>
                <c:pt idx="9">
                  <c:v>212.09520769725611</c:v>
                </c:pt>
                <c:pt idx="10">
                  <c:v>210.36093811882617</c:v>
                </c:pt>
                <c:pt idx="11">
                  <c:v>209.63212357799426</c:v>
                </c:pt>
                <c:pt idx="12" formatCode="0">
                  <c:v>202.71921077524308</c:v>
                </c:pt>
                <c:pt idx="13" formatCode="0">
                  <c:v>199.47294217117911</c:v>
                </c:pt>
                <c:pt idx="14" formatCode="0">
                  <c:v>198.78698928839313</c:v>
                </c:pt>
                <c:pt idx="15" formatCode="0">
                  <c:v>198.27986509158265</c:v>
                </c:pt>
                <c:pt idx="16" formatCode="0">
                  <c:v>213.59380483301874</c:v>
                </c:pt>
                <c:pt idx="17" formatCode="0">
                  <c:v>222.59101593680677</c:v>
                </c:pt>
                <c:pt idx="18" formatCode="0">
                  <c:v>231.03823597096982</c:v>
                </c:pt>
                <c:pt idx="19" formatCode="0">
                  <c:v>215.47479693648816</c:v>
                </c:pt>
                <c:pt idx="20" formatCode="0">
                  <c:v>209.05393093992564</c:v>
                </c:pt>
                <c:pt idx="21" formatCode="0">
                  <c:v>207.16448434273491</c:v>
                </c:pt>
                <c:pt idx="22" formatCode="0">
                  <c:v>214.12992465978354</c:v>
                </c:pt>
                <c:pt idx="23" formatCode="0">
                  <c:v>209.66528972984867</c:v>
                </c:pt>
                <c:pt idx="24" formatCode="0">
                  <c:v>228.43444449155916</c:v>
                </c:pt>
                <c:pt idx="25" formatCode="0">
                  <c:v>214.1739539935889</c:v>
                </c:pt>
                <c:pt idx="26" formatCode="0">
                  <c:v>210.61728257971464</c:v>
                </c:pt>
                <c:pt idx="27" formatCode="0">
                  <c:v>220.47602358625886</c:v>
                </c:pt>
                <c:pt idx="28" formatCode="0">
                  <c:v>211.00446658159501</c:v>
                </c:pt>
                <c:pt idx="29" formatCode="0">
                  <c:v>201.77712799682146</c:v>
                </c:pt>
                <c:pt idx="30" formatCode="0">
                  <c:v>206.33013627577219</c:v>
                </c:pt>
                <c:pt idx="31" formatCode="0">
                  <c:v>210.61917258202692</c:v>
                </c:pt>
                <c:pt idx="32" formatCode="0">
                  <c:v>204.89917063838487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4-4148-833E-D6B09CD80254}"/>
            </c:ext>
          </c:extLst>
        </c:ser>
        <c:ser>
          <c:idx val="3"/>
          <c:order val="3"/>
          <c:tx>
            <c:strRef>
              <c:f>Talnagögn!$A$36</c:f>
              <c:strCache>
                <c:ptCount val="1"/>
                <c:pt idx="0">
                  <c:v>Kölkun og CO2-losun frá áburði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Talnagögn!$C$36:$AQ$36</c15:sqref>
                  </c15:fullRef>
                </c:ext>
              </c:extLst>
              <c:f>Talnagögn!$C$36:$AI$36</c:f>
              <c:numCache>
                <c:formatCode>0.0</c:formatCode>
                <c:ptCount val="33"/>
                <c:pt idx="0">
                  <c:v>2.3099999999999999E-2</c:v>
                </c:pt>
                <c:pt idx="1">
                  <c:v>9.2492400000000006E-3</c:v>
                </c:pt>
                <c:pt idx="2">
                  <c:v>3.2451320000000006E-2</c:v>
                </c:pt>
                <c:pt idx="3">
                  <c:v>2.2004839999999998E-2</c:v>
                </c:pt>
                <c:pt idx="4">
                  <c:v>8.7999999999999988E-3</c:v>
                </c:pt>
                <c:pt idx="5">
                  <c:v>2.4369458069135801</c:v>
                </c:pt>
                <c:pt idx="6">
                  <c:v>2.6508298965432116</c:v>
                </c:pt>
                <c:pt idx="7">
                  <c:v>2.5593616019753092</c:v>
                </c:pt>
                <c:pt idx="8">
                  <c:v>2.5464230488888897</c:v>
                </c:pt>
                <c:pt idx="9">
                  <c:v>2.7616834585185188</c:v>
                </c:pt>
                <c:pt idx="10">
                  <c:v>2.7621307511111111</c:v>
                </c:pt>
                <c:pt idx="11">
                  <c:v>2.6959684128395072</c:v>
                </c:pt>
                <c:pt idx="12" formatCode="0">
                  <c:v>2.4154087303703711</c:v>
                </c:pt>
                <c:pt idx="13" formatCode="0">
                  <c:v>4.6716002340740737</c:v>
                </c:pt>
                <c:pt idx="14" formatCode="0">
                  <c:v>4.779621988641976</c:v>
                </c:pt>
                <c:pt idx="15" formatCode="0">
                  <c:v>4.5326526558024689</c:v>
                </c:pt>
                <c:pt idx="16" formatCode="0">
                  <c:v>4.4245318740740744</c:v>
                </c:pt>
                <c:pt idx="17" formatCode="0">
                  <c:v>4.0608959424240698</c:v>
                </c:pt>
                <c:pt idx="18" formatCode="0">
                  <c:v>7.018974987308642</c:v>
                </c:pt>
                <c:pt idx="19" formatCode="0">
                  <c:v>5.7231211653054324</c:v>
                </c:pt>
                <c:pt idx="20" formatCode="0">
                  <c:v>3.3200173570168667</c:v>
                </c:pt>
                <c:pt idx="21" formatCode="0">
                  <c:v>3.3116244576399865</c:v>
                </c:pt>
                <c:pt idx="22" formatCode="0">
                  <c:v>3.113345664068933</c:v>
                </c:pt>
                <c:pt idx="23" formatCode="0">
                  <c:v>2.9393722674066671</c:v>
                </c:pt>
                <c:pt idx="24" formatCode="0">
                  <c:v>3.0796660976106667</c:v>
                </c:pt>
                <c:pt idx="25" formatCode="0">
                  <c:v>2.7684426069197334</c:v>
                </c:pt>
                <c:pt idx="26" formatCode="0">
                  <c:v>3.0375577524878672</c:v>
                </c:pt>
                <c:pt idx="27" formatCode="0">
                  <c:v>3.7472091801653669</c:v>
                </c:pt>
                <c:pt idx="28" formatCode="0">
                  <c:v>3.8144279394697667</c:v>
                </c:pt>
                <c:pt idx="29" formatCode="0">
                  <c:v>7.8298564301432938</c:v>
                </c:pt>
                <c:pt idx="30" formatCode="0">
                  <c:v>7.0962474304071614</c:v>
                </c:pt>
                <c:pt idx="31" formatCode="0">
                  <c:v>6.9476443676373254</c:v>
                </c:pt>
                <c:pt idx="32" formatCode="0">
                  <c:v>5.3947480884316725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4-4148-833E-D6B09CD80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398384"/>
        <c:axId val="439399464"/>
      </c:barChart>
      <c:catAx>
        <c:axId val="439398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99464"/>
        <c:crosses val="autoZero"/>
        <c:auto val="1"/>
        <c:lblAlgn val="ctr"/>
        <c:lblOffset val="100"/>
        <c:noMultiLvlLbl val="0"/>
      </c:catAx>
      <c:valAx>
        <c:axId val="4393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9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frá úrgangi á Íslandi</a:t>
            </a:r>
          </a:p>
          <a:p>
            <a:pPr>
              <a:defRPr/>
            </a:pPr>
            <a:r>
              <a:rPr lang="en-US" baseline="0"/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Talnagögn!$A$64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Talnagögn!$C$64:$AQ$64</c15:sqref>
                  </c15:fullRef>
                </c:ext>
              </c:extLst>
              <c:f>(Talnagögn!$C$64:$AI$64,Talnagögn!$AL$64)</c:f>
              <c:numCache>
                <c:formatCode>0.0</c:formatCode>
                <c:ptCount val="34"/>
                <c:pt idx="0">
                  <c:v>188.34315153375513</c:v>
                </c:pt>
                <c:pt idx="1">
                  <c:v>193.25672239123864</c:v>
                </c:pt>
                <c:pt idx="2">
                  <c:v>208.32660926029595</c:v>
                </c:pt>
                <c:pt idx="3">
                  <c:v>221.06013246601577</c:v>
                </c:pt>
                <c:pt idx="4">
                  <c:v>232.70843559725489</c:v>
                </c:pt>
                <c:pt idx="5">
                  <c:v>244.54636921729912</c:v>
                </c:pt>
                <c:pt idx="6">
                  <c:v>248.12376064781529</c:v>
                </c:pt>
                <c:pt idx="7">
                  <c:v>251.71505201373867</c:v>
                </c:pt>
                <c:pt idx="8">
                  <c:v>258.00592191667084</c:v>
                </c:pt>
                <c:pt idx="9">
                  <c:v>265.17198456739635</c:v>
                </c:pt>
                <c:pt idx="10">
                  <c:v>270.99212120804611</c:v>
                </c:pt>
                <c:pt idx="11">
                  <c:v>280.03419595357752</c:v>
                </c:pt>
                <c:pt idx="12" formatCode="0">
                  <c:v>280.61346175022948</c:v>
                </c:pt>
                <c:pt idx="13" formatCode="0">
                  <c:v>281.06826964390666</c:v>
                </c:pt>
                <c:pt idx="14" formatCode="0">
                  <c:v>289.3775934958324</c:v>
                </c:pt>
                <c:pt idx="15" formatCode="0">
                  <c:v>277.2825745549988</c:v>
                </c:pt>
                <c:pt idx="16" formatCode="0">
                  <c:v>311.31723678982939</c:v>
                </c:pt>
                <c:pt idx="17" formatCode="0">
                  <c:v>306.95765195547676</c:v>
                </c:pt>
                <c:pt idx="18" formatCode="0">
                  <c:v>291.63201087087157</c:v>
                </c:pt>
                <c:pt idx="19" formatCode="0">
                  <c:v>280.43416627171723</c:v>
                </c:pt>
                <c:pt idx="20" formatCode="0">
                  <c:v>279.45451272536059</c:v>
                </c:pt>
                <c:pt idx="21" formatCode="0">
                  <c:v>254.44346898462703</c:v>
                </c:pt>
                <c:pt idx="22" formatCode="0">
                  <c:v>226.01303191926445</c:v>
                </c:pt>
                <c:pt idx="23" formatCode="0">
                  <c:v>240.41647379083136</c:v>
                </c:pt>
                <c:pt idx="24" formatCode="0">
                  <c:v>238.24983784273928</c:v>
                </c:pt>
                <c:pt idx="25" formatCode="0">
                  <c:v>234.29881732130261</c:v>
                </c:pt>
                <c:pt idx="26" formatCode="0">
                  <c:v>226.43723717776425</c:v>
                </c:pt>
                <c:pt idx="27" formatCode="0">
                  <c:v>219.46902256096413</c:v>
                </c:pt>
                <c:pt idx="28" formatCode="0">
                  <c:v>227.40865753842743</c:v>
                </c:pt>
                <c:pt idx="29" formatCode="0">
                  <c:v>188.44997211311514</c:v>
                </c:pt>
                <c:pt idx="30" formatCode="0">
                  <c:v>213.91760704683617</c:v>
                </c:pt>
                <c:pt idx="31" formatCode="0">
                  <c:v>210.35359044823616</c:v>
                </c:pt>
                <c:pt idx="32" formatCode="0">
                  <c:v>200.31870121092686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5-4485-9013-403DB7BC550B}"/>
            </c:ext>
          </c:extLst>
        </c:ser>
        <c:ser>
          <c:idx val="1"/>
          <c:order val="1"/>
          <c:tx>
            <c:strRef>
              <c:f>Talnagögn!$A$65</c:f>
              <c:strCache>
                <c:ptCount val="1"/>
                <c:pt idx="0">
                  <c:v>Jarðgerð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Talnagögn!$C$65:$AQ$65</c15:sqref>
                  </c15:fullRef>
                </c:ext>
              </c:extLst>
              <c:f>(Talnagögn!$C$65:$AI$65,Talnagögn!$AL$65)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 formatCode="0">
                  <c:v>0.35119999999999996</c:v>
                </c:pt>
                <c:pt idx="13" formatCode="0">
                  <c:v>0.52679999999999993</c:v>
                </c:pt>
                <c:pt idx="14" formatCode="0">
                  <c:v>0.52679999999999993</c:v>
                </c:pt>
                <c:pt idx="15" formatCode="0">
                  <c:v>0.878</c:v>
                </c:pt>
                <c:pt idx="16" formatCode="0">
                  <c:v>1.4047999999999998</c:v>
                </c:pt>
                <c:pt idx="17" formatCode="0">
                  <c:v>1.756</c:v>
                </c:pt>
                <c:pt idx="18" formatCode="0">
                  <c:v>1.8625891999999999</c:v>
                </c:pt>
                <c:pt idx="19" formatCode="0">
                  <c:v>2.2367794543999997</c:v>
                </c:pt>
                <c:pt idx="20" formatCode="0">
                  <c:v>2.6769409079200002</c:v>
                </c:pt>
                <c:pt idx="21" formatCode="0">
                  <c:v>2.5077241083999997</c:v>
                </c:pt>
                <c:pt idx="22" formatCode="0">
                  <c:v>1.9630763</c:v>
                </c:pt>
                <c:pt idx="23" formatCode="0">
                  <c:v>2.6282052</c:v>
                </c:pt>
                <c:pt idx="24" formatCode="0">
                  <c:v>3.5365840000000004</c:v>
                </c:pt>
                <c:pt idx="25" formatCode="0">
                  <c:v>3.7405258400000001</c:v>
                </c:pt>
                <c:pt idx="26" formatCode="0">
                  <c:v>4.005311324</c:v>
                </c:pt>
                <c:pt idx="27" formatCode="0">
                  <c:v>3.8114029168000005</c:v>
                </c:pt>
                <c:pt idx="28" formatCode="0">
                  <c:v>4.2153498204000002</c:v>
                </c:pt>
                <c:pt idx="29" formatCode="0">
                  <c:v>4.1906804963599997</c:v>
                </c:pt>
                <c:pt idx="30" formatCode="0">
                  <c:v>5.6001363352000011</c:v>
                </c:pt>
                <c:pt idx="31" formatCode="0">
                  <c:v>5.4946010899999997</c:v>
                </c:pt>
                <c:pt idx="32" formatCode="0">
                  <c:v>5.5507836051999995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5-4485-9013-403DB7BC550B}"/>
            </c:ext>
          </c:extLst>
        </c:ser>
        <c:ser>
          <c:idx val="2"/>
          <c:order val="2"/>
          <c:tx>
            <c:strRef>
              <c:f>Talnagögn!$A$66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Talnagögn!$C$66:$AQ$66</c15:sqref>
                  </c15:fullRef>
                </c:ext>
              </c:extLst>
              <c:f>(Talnagögn!$C$66:$AI$66,Talnagögn!$AL$66)</c:f>
              <c:numCache>
                <c:formatCode>0.0</c:formatCode>
                <c:ptCount val="34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5.7366936821994381</c:v>
                </c:pt>
                <c:pt idx="12" formatCode="0">
                  <c:v>5.3423629461557942</c:v>
                </c:pt>
                <c:pt idx="13" formatCode="0">
                  <c:v>4.6138064720172016</c:v>
                </c:pt>
                <c:pt idx="14" formatCode="0">
                  <c:v>6.9203627534090515</c:v>
                </c:pt>
                <c:pt idx="15" formatCode="0">
                  <c:v>5.5573345470239897</c:v>
                </c:pt>
                <c:pt idx="16" formatCode="0">
                  <c:v>5.7497759114371663</c:v>
                </c:pt>
                <c:pt idx="17" formatCode="0">
                  <c:v>8.7305811954460175</c:v>
                </c:pt>
                <c:pt idx="18" formatCode="0">
                  <c:v>7.018919753655064</c:v>
                </c:pt>
                <c:pt idx="19" formatCode="0">
                  <c:v>6.9010512572312743</c:v>
                </c:pt>
                <c:pt idx="20" formatCode="0">
                  <c:v>6.6899681626095795</c:v>
                </c:pt>
                <c:pt idx="21" formatCode="0">
                  <c:v>7.3850005751473908</c:v>
                </c:pt>
                <c:pt idx="22" formatCode="0">
                  <c:v>7.1131856831429161</c:v>
                </c:pt>
                <c:pt idx="23" formatCode="0">
                  <c:v>6.0870657461533337</c:v>
                </c:pt>
                <c:pt idx="24" formatCode="0">
                  <c:v>8.2343240362550105</c:v>
                </c:pt>
                <c:pt idx="25" formatCode="0">
                  <c:v>7.5686363171544144</c:v>
                </c:pt>
                <c:pt idx="26" formatCode="0">
                  <c:v>8.1470449380097314</c:v>
                </c:pt>
                <c:pt idx="27" formatCode="0">
                  <c:v>8.5611423208870931</c:v>
                </c:pt>
                <c:pt idx="28" formatCode="0">
                  <c:v>7.568719307270765</c:v>
                </c:pt>
                <c:pt idx="29" formatCode="0">
                  <c:v>9.992911793489851</c:v>
                </c:pt>
                <c:pt idx="30" formatCode="0">
                  <c:v>6.9796963079934322</c:v>
                </c:pt>
                <c:pt idx="31" formatCode="0">
                  <c:v>8.1376844847120768</c:v>
                </c:pt>
                <c:pt idx="32" formatCode="0">
                  <c:v>11.119387800917355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5-4485-9013-403DB7BC550B}"/>
            </c:ext>
          </c:extLst>
        </c:ser>
        <c:ser>
          <c:idx val="3"/>
          <c:order val="3"/>
          <c:tx>
            <c:strRef>
              <c:f>Talnagögn!$A$67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Talnagögn!$C$67:$AQ$67</c15:sqref>
                  </c15:fullRef>
                </c:ext>
              </c:extLst>
              <c:f>(Talnagögn!$C$67:$AI$67,Talnagögn!$AL$67)</c:f>
              <c:numCache>
                <c:formatCode>0.0</c:formatCode>
                <c:ptCount val="34"/>
                <c:pt idx="0">
                  <c:v>53.743072334603724</c:v>
                </c:pt>
                <c:pt idx="1">
                  <c:v>57.108050265118095</c:v>
                </c:pt>
                <c:pt idx="2">
                  <c:v>56.335619422390145</c:v>
                </c:pt>
                <c:pt idx="3">
                  <c:v>60.520605785331973</c:v>
                </c:pt>
                <c:pt idx="4">
                  <c:v>55.796910682099977</c:v>
                </c:pt>
                <c:pt idx="5">
                  <c:v>58.107862025803463</c:v>
                </c:pt>
                <c:pt idx="6">
                  <c:v>70.557907694159425</c:v>
                </c:pt>
                <c:pt idx="7">
                  <c:v>74.961448531092131</c:v>
                </c:pt>
                <c:pt idx="8">
                  <c:v>60.235867771027998</c:v>
                </c:pt>
                <c:pt idx="9">
                  <c:v>61.928385707468891</c:v>
                </c:pt>
                <c:pt idx="10">
                  <c:v>68.302404426856882</c:v>
                </c:pt>
                <c:pt idx="11">
                  <c:v>68.503436310149908</c:v>
                </c:pt>
                <c:pt idx="12" formatCode="0">
                  <c:v>81.699827807643587</c:v>
                </c:pt>
                <c:pt idx="13" formatCode="0">
                  <c:v>73.906846962443211</c:v>
                </c:pt>
                <c:pt idx="14" formatCode="0">
                  <c:v>65.107114929675845</c:v>
                </c:pt>
                <c:pt idx="15" formatCode="0">
                  <c:v>60.935709227146319</c:v>
                </c:pt>
                <c:pt idx="16" formatCode="0">
                  <c:v>52.190458121963836</c:v>
                </c:pt>
                <c:pt idx="17" formatCode="0">
                  <c:v>54.258196257271024</c:v>
                </c:pt>
                <c:pt idx="18" formatCode="0">
                  <c:v>49.80231027003191</c:v>
                </c:pt>
                <c:pt idx="19" formatCode="0">
                  <c:v>46.552813309456923</c:v>
                </c:pt>
                <c:pt idx="20" formatCode="0">
                  <c:v>44.749510181722954</c:v>
                </c:pt>
                <c:pt idx="21" formatCode="0">
                  <c:v>46.250366564381679</c:v>
                </c:pt>
                <c:pt idx="22" formatCode="0">
                  <c:v>52.720056964503797</c:v>
                </c:pt>
                <c:pt idx="23" formatCode="0">
                  <c:v>48.878345983261816</c:v>
                </c:pt>
                <c:pt idx="24" formatCode="0">
                  <c:v>42.374593795298622</c:v>
                </c:pt>
                <c:pt idx="25" formatCode="0">
                  <c:v>48.961512316483322</c:v>
                </c:pt>
                <c:pt idx="26" formatCode="0">
                  <c:v>43.467307136656565</c:v>
                </c:pt>
                <c:pt idx="27" formatCode="0">
                  <c:v>47.32640473621089</c:v>
                </c:pt>
                <c:pt idx="28" formatCode="0">
                  <c:v>49.765087234501038</c:v>
                </c:pt>
                <c:pt idx="29" formatCode="0">
                  <c:v>45.443303561393918</c:v>
                </c:pt>
                <c:pt idx="30" formatCode="0">
                  <c:v>43.954444053000685</c:v>
                </c:pt>
                <c:pt idx="31" formatCode="0">
                  <c:v>47.560278676620186</c:v>
                </c:pt>
                <c:pt idx="32" formatCode="0">
                  <c:v>47.564757319510285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5-4485-9013-403DB7BC5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402936"/>
        <c:axId val="1227403296"/>
      </c:barChart>
      <c:catAx>
        <c:axId val="1227402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7403296"/>
        <c:crosses val="autoZero"/>
        <c:auto val="1"/>
        <c:lblAlgn val="ctr"/>
        <c:lblOffset val="100"/>
        <c:noMultiLvlLbl val="0"/>
      </c:catAx>
      <c:valAx>
        <c:axId val="12274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740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gróðurhúsalofttegunda frá alþjóðasamgöngum</a:t>
            </a:r>
          </a:p>
          <a:p>
            <a:pPr>
              <a:defRPr/>
            </a:pPr>
            <a:r>
              <a:rPr lang="is-IS"/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Talnagögn!$A$70</c:f>
              <c:strCache>
                <c:ptCount val="1"/>
                <c:pt idx="0">
                  <c:v>Alþjóðaflug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Talnagögn!$C$70:$AQ$70</c15:sqref>
                  </c15:fullRef>
                </c:ext>
              </c:extLst>
              <c:f>Talnagögn!$C$70:$AI$70</c:f>
              <c:numCache>
                <c:formatCode>0.0</c:formatCode>
                <c:ptCount val="33"/>
                <c:pt idx="0">
                  <c:v>221.10937807666664</c:v>
                </c:pt>
                <c:pt idx="1">
                  <c:v>223.45648422493338</c:v>
                </c:pt>
                <c:pt idx="2">
                  <c:v>204.96673222053337</c:v>
                </c:pt>
                <c:pt idx="3">
                  <c:v>196.93769391346669</c:v>
                </c:pt>
                <c:pt idx="4">
                  <c:v>215.03342151853334</c:v>
                </c:pt>
                <c:pt idx="5">
                  <c:v>237.71387227506665</c:v>
                </c:pt>
                <c:pt idx="6">
                  <c:v>273.30475524573336</c:v>
                </c:pt>
                <c:pt idx="7">
                  <c:v>294.05093427306673</c:v>
                </c:pt>
                <c:pt idx="8">
                  <c:v>340.36743871786666</c:v>
                </c:pt>
                <c:pt idx="9">
                  <c:v>365.77115387800001</c:v>
                </c:pt>
                <c:pt idx="10">
                  <c:v>410.43408736853331</c:v>
                </c:pt>
                <c:pt idx="11">
                  <c:v>351.43484296319997</c:v>
                </c:pt>
                <c:pt idx="12" formatCode="0">
                  <c:v>311.89578576600002</c:v>
                </c:pt>
                <c:pt idx="13" formatCode="0">
                  <c:v>335.20031285813332</c:v>
                </c:pt>
                <c:pt idx="14" formatCode="0">
                  <c:v>382.51090829640003</c:v>
                </c:pt>
                <c:pt idx="15" formatCode="0">
                  <c:v>424.43004818280002</c:v>
                </c:pt>
                <c:pt idx="16" formatCode="0">
                  <c:v>503.20407568560006</c:v>
                </c:pt>
                <c:pt idx="17" formatCode="0">
                  <c:v>514.92035819013336</c:v>
                </c:pt>
                <c:pt idx="18" formatCode="0">
                  <c:v>430.65361113226669</c:v>
                </c:pt>
                <c:pt idx="19" formatCode="0">
                  <c:v>345.61492852480001</c:v>
                </c:pt>
                <c:pt idx="20" formatCode="0">
                  <c:v>379.7535549454667</c:v>
                </c:pt>
                <c:pt idx="21" formatCode="0">
                  <c:v>424.71952189760009</c:v>
                </c:pt>
                <c:pt idx="22" formatCode="0">
                  <c:v>445.07818250000008</c:v>
                </c:pt>
                <c:pt idx="23" formatCode="0">
                  <c:v>502.36303520266659</c:v>
                </c:pt>
                <c:pt idx="24" formatCode="0">
                  <c:v>584.78753803533334</c:v>
                </c:pt>
                <c:pt idx="25" formatCode="0">
                  <c:v>679.12283684040005</c:v>
                </c:pt>
                <c:pt idx="26" formatCode="0">
                  <c:v>923.85523979279992</c:v>
                </c:pt>
                <c:pt idx="27" formatCode="0">
                  <c:v>1155.4370035488</c:v>
                </c:pt>
                <c:pt idx="28" formatCode="0">
                  <c:v>1294.8181528967998</c:v>
                </c:pt>
                <c:pt idx="29" formatCode="0">
                  <c:v>963.65322670770036</c:v>
                </c:pt>
                <c:pt idx="30" formatCode="0">
                  <c:v>263.34999061560001</c:v>
                </c:pt>
                <c:pt idx="31" formatCode="0">
                  <c:v>415.3539187728</c:v>
                </c:pt>
                <c:pt idx="32" formatCode="0">
                  <c:v>736.44203358506593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7-499A-95F6-01D59B65A402}"/>
            </c:ext>
          </c:extLst>
        </c:ser>
        <c:ser>
          <c:idx val="1"/>
          <c:order val="1"/>
          <c:tx>
            <c:strRef>
              <c:f>Talnagögn!$A$71</c:f>
              <c:strCache>
                <c:ptCount val="1"/>
                <c:pt idx="0">
                  <c:v>Alþjóðasiglingar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Talnagögn!$C$71:$AQ$71</c15:sqref>
                  </c15:fullRef>
                </c:ext>
              </c:extLst>
              <c:f>Talnagögn!$C$71:$AI$71</c:f>
              <c:numCache>
                <c:formatCode>0.0</c:formatCode>
                <c:ptCount val="33"/>
                <c:pt idx="0">
                  <c:v>28.078924997337403</c:v>
                </c:pt>
                <c:pt idx="1">
                  <c:v>14.003294293724482</c:v>
                </c:pt>
                <c:pt idx="2">
                  <c:v>20.477506171547937</c:v>
                </c:pt>
                <c:pt idx="3">
                  <c:v>29.859948628888905</c:v>
                </c:pt>
                <c:pt idx="4">
                  <c:v>33.981450185235616</c:v>
                </c:pt>
                <c:pt idx="5">
                  <c:v>3.3673142021675906</c:v>
                </c:pt>
                <c:pt idx="6">
                  <c:v>19.20316050014323</c:v>
                </c:pt>
                <c:pt idx="7">
                  <c:v>38.488416696452902</c:v>
                </c:pt>
                <c:pt idx="8">
                  <c:v>52.028676183577467</c:v>
                </c:pt>
                <c:pt idx="9">
                  <c:v>39.300358002951661</c:v>
                </c:pt>
                <c:pt idx="10">
                  <c:v>54.39266252464077</c:v>
                </c:pt>
                <c:pt idx="11">
                  <c:v>59.58949244727156</c:v>
                </c:pt>
                <c:pt idx="12" formatCode="0">
                  <c:v>85.828630656119159</c:v>
                </c:pt>
                <c:pt idx="13" formatCode="0">
                  <c:v>19.407378412801254</c:v>
                </c:pt>
                <c:pt idx="14" formatCode="0">
                  <c:v>21.049201422195413</c:v>
                </c:pt>
                <c:pt idx="15" formatCode="0">
                  <c:v>1.7528135484112446</c:v>
                </c:pt>
                <c:pt idx="16" formatCode="0">
                  <c:v>17.329076702058739</c:v>
                </c:pt>
                <c:pt idx="17" formatCode="0">
                  <c:v>12.056398064687073</c:v>
                </c:pt>
                <c:pt idx="18" formatCode="0">
                  <c:v>47.983835185837414</c:v>
                </c:pt>
                <c:pt idx="19" formatCode="0">
                  <c:v>8.2248711263977814</c:v>
                </c:pt>
                <c:pt idx="20" formatCode="0">
                  <c:v>0.25239549866666666</c:v>
                </c:pt>
                <c:pt idx="21" formatCode="0">
                  <c:v>50.095054390143758</c:v>
                </c:pt>
                <c:pt idx="22" formatCode="0">
                  <c:v>23.973493968715886</c:v>
                </c:pt>
                <c:pt idx="23" formatCode="0">
                  <c:v>78.828862465477414</c:v>
                </c:pt>
                <c:pt idx="24" formatCode="0">
                  <c:v>71.218037488772836</c:v>
                </c:pt>
                <c:pt idx="25" formatCode="0">
                  <c:v>149.09981223853765</c:v>
                </c:pt>
                <c:pt idx="26" formatCode="0">
                  <c:v>186.79232080944891</c:v>
                </c:pt>
                <c:pt idx="27" formatCode="0">
                  <c:v>213.30217433150287</c:v>
                </c:pt>
                <c:pt idx="28" formatCode="0">
                  <c:v>242.53078987824037</c:v>
                </c:pt>
                <c:pt idx="29" formatCode="0">
                  <c:v>205.50549032160174</c:v>
                </c:pt>
                <c:pt idx="30" formatCode="0">
                  <c:v>77.945079331447673</c:v>
                </c:pt>
                <c:pt idx="31" formatCode="0">
                  <c:v>123.74961420414947</c:v>
                </c:pt>
                <c:pt idx="32" formatCode="0">
                  <c:v>312.74026320808593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67-499A-95F6-01D59B65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0444872"/>
        <c:axId val="1010443072"/>
      </c:barChart>
      <c:catAx>
        <c:axId val="1010444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0443072"/>
        <c:crosses val="autoZero"/>
        <c:auto val="1"/>
        <c:lblAlgn val="ctr"/>
        <c:lblOffset val="100"/>
        <c:noMultiLvlLbl val="0"/>
      </c:catAx>
      <c:valAx>
        <c:axId val="10104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044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>
                <a:solidFill>
                  <a:sysClr val="windowText" lastClr="000000"/>
                </a:solidFill>
              </a:rPr>
              <a:t>LANDBÚNAÐUR</a:t>
            </a:r>
            <a:endParaRPr lang="is-IS" sz="1800" b="1" baseline="0">
              <a:solidFill>
                <a:sysClr val="windowText" lastClr="000000"/>
              </a:solidFill>
            </a:endParaRPr>
          </a:p>
          <a:p>
            <a:pPr>
              <a:defRPr sz="1800"/>
            </a:pPr>
            <a:r>
              <a:rPr lang="is-IS" sz="1800" b="1" baseline="0">
                <a:solidFill>
                  <a:sysClr val="windowText" lastClr="000000"/>
                </a:solidFill>
              </a:rPr>
              <a:t>2022</a:t>
            </a:r>
            <a:endParaRPr lang="is-IS" sz="1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649217675124034"/>
          <c:y val="0.45827754629629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0296926672251867"/>
          <c:y val="4.2612366042647398E-2"/>
          <c:w val="0.55467231065449685"/>
          <c:h val="0.918104830371370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71-4E9C-9378-D769947DA01E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71-4E9C-9378-D769947DA01E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71-4E9C-9378-D769947DA0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71-4E9C-9378-D769947DA01E}"/>
              </c:ext>
            </c:extLst>
          </c:dPt>
          <c:dPt>
            <c:idx val="4"/>
            <c:bubble3D val="0"/>
            <c:spPr>
              <a:solidFill>
                <a:schemeClr val="bg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71-4E9C-9378-D769947DA01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71-4E9C-9378-D769947DA01E}"/>
              </c:ext>
            </c:extLst>
          </c:dPt>
          <c:dLbls>
            <c:dLbl>
              <c:idx val="0"/>
              <c:layout>
                <c:manualLayout>
                  <c:x val="0.25831939399414561"/>
                  <c:y val="0.1014522619853733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baseline="0"/>
                      <a:t>Áburðarnotkun í landbúnaði</a:t>
                    </a:r>
                  </a:p>
                  <a:p>
                    <a:fld id="{8789B63C-E521-4D70-BF2C-9CA4A0166096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fld id="{33B78A7B-1E1F-4610-BFB8-E23EEC0816C6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000533854166667"/>
                      <c:h val="0.19558148148148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71-4E9C-9378-D769947DA01E}"/>
                </c:ext>
              </c:extLst>
            </c:dLbl>
            <c:dLbl>
              <c:idx val="1"/>
              <c:layout>
                <c:manualLayout>
                  <c:x val="-0.19347662760416667"/>
                  <c:y val="0.1517288194444444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baseline="0"/>
                      <a:t>Nautgripir</a:t>
                    </a:r>
                  </a:p>
                  <a:p>
                    <a:fld id="{A4EF961E-EE3E-4AE3-A828-C15214EF2EB6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fld id="{24D56E1D-A80B-4CD6-A099-3CD45E7FF00F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07376868468629"/>
                      <c:h val="0.17962607500395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71-4E9C-9378-D769947DA01E}"/>
                </c:ext>
              </c:extLst>
            </c:dLbl>
            <c:dLbl>
              <c:idx val="2"/>
              <c:layout>
                <c:manualLayout>
                  <c:x val="-0.24202109375"/>
                  <c:y val="-8.066273148148148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baseline="0"/>
                      <a:t>Sauðfé</a:t>
                    </a:r>
                    <a:endParaRPr lang="en-US" b="1" baseline="0"/>
                  </a:p>
                  <a:p>
                    <a:fld id="{5EE0EBCE-771A-4611-8208-D86B18633C8E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fld id="{F6B3AE4E-D7BE-4EBF-B432-9FC8FDF28D2F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069648437499999"/>
                      <c:h val="0.179626157407407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71-4E9C-9378-D769947DA01E}"/>
                </c:ext>
              </c:extLst>
            </c:dLbl>
            <c:dLbl>
              <c:idx val="3"/>
              <c:layout>
                <c:manualLayout>
                  <c:x val="0.18755117187499987"/>
                  <c:y val="-0.1542190972222222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baseline="0"/>
                      <a:t>Hestar</a:t>
                    </a:r>
                    <a:endParaRPr lang="en-US" b="1" baseline="0"/>
                  </a:p>
                  <a:p>
                    <a:fld id="{7DC822CF-1BDC-4981-A99D-7CD432017055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fld id="{1A0750C0-FADA-40BC-9704-FA8754CB5809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78166291870598"/>
                      <c:h val="0.167267330827524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71-4E9C-9378-D769947DA01E}"/>
                </c:ext>
              </c:extLst>
            </c:dLbl>
            <c:dLbl>
              <c:idx val="4"/>
              <c:layout>
                <c:manualLayout>
                  <c:x val="0.21269666755313288"/>
                  <c:y val="-7.409481702969800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/>
                      <a:t>Framræst</a:t>
                    </a:r>
                    <a:r>
                      <a:rPr lang="en-US" sz="1100" b="1" baseline="0"/>
                      <a:t> </a:t>
                    </a:r>
                    <a:r>
                      <a:rPr lang="en-US" sz="1200" b="1" baseline="0"/>
                      <a:t>ræktarland</a:t>
                    </a:r>
                    <a:endParaRPr lang="en-US" sz="1100" b="1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5A9586D3-D22C-484B-98E6-6399F5C6F439}" type="VALUE">
                      <a:rPr lang="en-US" sz="110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r>
                      <a:rPr lang="en-US" sz="110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sz="1100" baseline="0"/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fld id="{05C30F0F-53B9-4FB6-B071-71D7C4760232}" type="PERCENTAGE">
                      <a:rPr lang="en-US" sz="110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is-I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429854343959903"/>
                      <c:h val="0.218133051125789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71-4E9C-9378-D769947DA01E}"/>
                </c:ext>
              </c:extLst>
            </c:dLbl>
            <c:dLbl>
              <c:idx val="5"/>
              <c:layout>
                <c:manualLayout>
                  <c:x val="0.21309625644869704"/>
                  <c:y val="1.893004415574931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baseline="0"/>
                      <a:t>Önnur</a:t>
                    </a:r>
                    <a:r>
                      <a:rPr lang="en-US" b="1" baseline="0"/>
                      <a:t> </a:t>
                    </a:r>
                    <a:r>
                      <a:rPr lang="en-US" sz="1200" b="1" baseline="0"/>
                      <a:t>losun</a:t>
                    </a:r>
                    <a:endParaRPr lang="en-US" b="1" baseline="0"/>
                  </a:p>
                  <a:p>
                    <a:fld id="{4619EA95-DE3F-4AC2-B65F-B55962F35072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þús. tonn CO</a:t>
                    </a:r>
                    <a:r>
                      <a:rPr lang="en-US" sz="1100" b="0" i="0" u="none" strike="noStrike" kern="1200" baseline="-2500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2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  <a:latin typeface="Avenir Next LT Pro" panose="020B0504020202020204" pitchFamily="34" charset="0"/>
                      </a:rPr>
                      <a:t>-íg.</a:t>
                    </a:r>
                    <a:endParaRPr lang="en-US" baseline="0"/>
                  </a:p>
                  <a:p>
                    <a:fld id="{72D5D4BE-326E-45E1-BF31-2BB87E52388B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19241001219924"/>
                      <c:h val="0.17962607500395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71-4E9C-9378-D769947DA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(Talnagögn!$AI$39:$AI$40,Talnagögn!$AI$44,Talnagögn!$AI$48,Talnagögn!$AI$52,Talnagögn!$AI$53)</c:f>
              <c:numCache>
                <c:formatCode>0</c:formatCode>
                <c:ptCount val="6"/>
                <c:pt idx="0">
                  <c:v>135.09759271099608</c:v>
                </c:pt>
                <c:pt idx="1">
                  <c:v>184.88852716079106</c:v>
                </c:pt>
                <c:pt idx="2">
                  <c:v>148.48285192128748</c:v>
                </c:pt>
                <c:pt idx="3">
                  <c:v>38.907766203333082</c:v>
                </c:pt>
                <c:pt idx="4">
                  <c:v>74.677368373765589</c:v>
                </c:pt>
                <c:pt idx="5">
                  <c:v>21.500188311097418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71-4E9C-9378-D769947D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9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b="0"/>
              <a:t>Losun gróðu</a:t>
            </a:r>
            <a:r>
              <a:rPr lang="is-IS" b="0" baseline="0"/>
              <a:t>rhúsalofttegunda </a:t>
            </a:r>
            <a:r>
              <a:rPr lang="is-IS" b="0"/>
              <a:t>frá landnotkun og skógrækt (LULUCF)</a:t>
            </a:r>
            <a:endParaRPr lang="is-IS" b="0" baseline="0"/>
          </a:p>
          <a:p>
            <a:pPr>
              <a:defRPr/>
            </a:pPr>
            <a:r>
              <a:rPr lang="is-IS" b="0" baseline="0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6603854166666663"/>
          <c:y val="0.10871435185185184"/>
          <c:w val="0.70677552083333328"/>
          <c:h val="0.760987962962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Talnagögn!$A$56:$A$61</c:f>
              <c:strCache>
                <c:ptCount val="6"/>
                <c:pt idx="0">
                  <c:v>Skóglendi</c:v>
                </c:pt>
                <c:pt idx="1">
                  <c:v>Ræktunarland</c:v>
                </c:pt>
                <c:pt idx="2">
                  <c:v>Mólendi</c:v>
                </c:pt>
                <c:pt idx="3">
                  <c:v>Votlendi</c:v>
                </c:pt>
                <c:pt idx="4">
                  <c:v>Byggð</c:v>
                </c:pt>
                <c:pt idx="5">
                  <c:v>Viðarvörur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80-4760-854F-7377B10DA18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80-4760-854F-7377B10DA18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80-4760-854F-7377B10DA18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80-4760-854F-7377B10DA18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80-4760-854F-7377B10DA180}"/>
              </c:ext>
            </c:extLst>
          </c:dPt>
          <c:dLbls>
            <c:dLbl>
              <c:idx val="0"/>
              <c:layout>
                <c:manualLayout>
                  <c:x val="0.15071399040572594"/>
                  <c:y val="-6.9388939039072284E-18"/>
                </c:manualLayout>
              </c:layout>
              <c:tx>
                <c:rich>
                  <a:bodyPr/>
                  <a:lstStyle/>
                  <a:p>
                    <a:fld id="{A8729995-327A-44A5-8B55-D7941BD9C96B}" type="CATEGORYNAME">
                      <a:rPr lang="en-US" b="1"/>
                      <a:pPr/>
                      <a:t>[CATEGORY NAME]</a:t>
                    </a:fld>
                    <a:r>
                      <a:rPr lang="en-US" baseline="0"/>
                      <a:t>  -6%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42632685156608"/>
                      <c:h val="9.259740417715819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580-4760-854F-7377B10DA180}"/>
                </c:ext>
              </c:extLst>
            </c:dLbl>
            <c:dLbl>
              <c:idx val="1"/>
              <c:layout>
                <c:manualLayout>
                  <c:x val="-0.57266874999999995"/>
                  <c:y val="-2.9398148148148148E-3"/>
                </c:manualLayout>
              </c:layout>
              <c:tx>
                <c:rich>
                  <a:bodyPr/>
                  <a:lstStyle/>
                  <a:p>
                    <a:fld id="{E35C6ACA-791B-4DE9-AAB6-D1865B5295F1}" type="CATEGORYNAME">
                      <a:rPr lang="en-US" sz="1200" b="1"/>
                      <a:pPr/>
                      <a:t>[CATEGORY NAME]</a:t>
                    </a:fld>
                    <a:r>
                      <a:rPr lang="en-US" baseline="0"/>
                      <a:t>  21%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05495539191907"/>
                      <c:h val="7.731537909474631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80-4760-854F-7377B10DA180}"/>
                </c:ext>
              </c:extLst>
            </c:dLbl>
            <c:dLbl>
              <c:idx val="2"/>
              <c:layout>
                <c:manualLayout>
                  <c:x val="-0.78264929376662695"/>
                  <c:y val="-1.4699120534248189E-2"/>
                </c:manualLayout>
              </c:layout>
              <c:tx>
                <c:rich>
                  <a:bodyPr/>
                  <a:lstStyle/>
                  <a:p>
                    <a:fld id="{536A310C-91C0-4F2A-8CD3-B8D1799C4513}" type="CATEGORYNAME">
                      <a:rPr lang="en-US" sz="1200" b="1"/>
                      <a:pPr/>
                      <a:t>[CATEGORY NAME]</a:t>
                    </a:fld>
                    <a:r>
                      <a:rPr lang="en-US" baseline="0"/>
                      <a:t> 61%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495583285563"/>
                      <c:h val="9.63882299991485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580-4760-854F-7377B10DA180}"/>
                </c:ext>
              </c:extLst>
            </c:dLbl>
            <c:dLbl>
              <c:idx val="3"/>
              <c:layout>
                <c:manualLayout>
                  <c:x val="-0.58467018229166667"/>
                  <c:y val="-8.819444444444444E-3"/>
                </c:manualLayout>
              </c:layout>
              <c:tx>
                <c:rich>
                  <a:bodyPr/>
                  <a:lstStyle/>
                  <a:p>
                    <a:fld id="{4F66DC60-86A6-4710-998D-22B9C998AFFA}" type="CATEGORYNAME">
                      <a:rPr lang="en-US" sz="1200" b="1"/>
                      <a:pPr/>
                      <a:t>[CATEGORY NAME]</a:t>
                    </a:fld>
                    <a:r>
                      <a:rPr lang="en-US" sz="1100" b="0" baseline="0"/>
                      <a:t> 23%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15601804900274"/>
                      <c:h val="9.63882299991485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580-4760-854F-7377B10DA180}"/>
                </c:ext>
              </c:extLst>
            </c:dLbl>
            <c:dLbl>
              <c:idx val="4"/>
              <c:layout>
                <c:manualLayout>
                  <c:x val="-0.37124355468749998"/>
                  <c:y val="-5.8796296296296296E-3"/>
                </c:manualLayout>
              </c:layout>
              <c:tx>
                <c:rich>
                  <a:bodyPr/>
                  <a:lstStyle/>
                  <a:p>
                    <a:fld id="{EE7E0C54-CB46-461A-975B-9A3882BBD702}" type="CATEGORYNAME">
                      <a:rPr lang="en-US" sz="1200" b="1"/>
                      <a:pPr/>
                      <a:t>[CATEGORY NAME]</a:t>
                    </a:fld>
                    <a:r>
                      <a:rPr lang="en-US" sz="1100" baseline="0"/>
                      <a:t> </a:t>
                    </a:r>
                    <a:r>
                      <a:rPr lang="en-US" sz="1100" b="0" i="0" u="none" strike="noStrike" kern="1200" baseline="0">
                        <a:solidFill>
                          <a:sysClr val="windowText" lastClr="000000"/>
                        </a:solidFill>
                      </a:rPr>
                      <a:t> 0.1%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99726562499996"/>
                      <c:h val="7.73152777777777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580-4760-854F-7377B10DA180}"/>
                </c:ext>
              </c:extLst>
            </c:dLbl>
            <c:dLbl>
              <c:idx val="5"/>
              <c:layout>
                <c:manualLayout>
                  <c:x val="0.12734052646101571"/>
                  <c:y val="-1.3938052198514406E-8"/>
                </c:manualLayout>
              </c:layout>
              <c:tx>
                <c:rich>
                  <a:bodyPr/>
                  <a:lstStyle/>
                  <a:p>
                    <a:fld id="{88E8C6EA-CA62-498D-97BF-8767F2408225}" type="CATEGORYNAME">
                      <a:rPr lang="en-US" sz="1200" b="1"/>
                      <a:pPr/>
                      <a:t>[CATEGORY NAME]</a:t>
                    </a:fld>
                    <a:r>
                      <a:rPr lang="en-US" baseline="0"/>
                      <a:t>  -0.001%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7818833869804"/>
                      <c:h val="8.451386101278449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580-4760-854F-7377B10DA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l"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Talnagögn!$A$56:$A$61</c:f>
              <c:strCache>
                <c:ptCount val="6"/>
                <c:pt idx="0">
                  <c:v>Skóglendi</c:v>
                </c:pt>
                <c:pt idx="1">
                  <c:v>Ræktunarland</c:v>
                </c:pt>
                <c:pt idx="2">
                  <c:v>Mólendi</c:v>
                </c:pt>
                <c:pt idx="3">
                  <c:v>Votlendi</c:v>
                </c:pt>
                <c:pt idx="4">
                  <c:v>Byggð</c:v>
                </c:pt>
                <c:pt idx="5">
                  <c:v>Viðarvörur</c:v>
                </c:pt>
              </c:strCache>
            </c:strRef>
          </c:cat>
          <c:val>
            <c:numRef>
              <c:f>Talnagögn!$AI$56:$AI$61</c:f>
              <c:numCache>
                <c:formatCode>0</c:formatCode>
                <c:ptCount val="6"/>
                <c:pt idx="0">
                  <c:v>-519.77639262511298</c:v>
                </c:pt>
                <c:pt idx="1">
                  <c:v>2003.7876801438588</c:v>
                </c:pt>
                <c:pt idx="2">
                  <c:v>5754.3385522095386</c:v>
                </c:pt>
                <c:pt idx="3">
                  <c:v>2121.226964295684</c:v>
                </c:pt>
                <c:pt idx="4">
                  <c:v>12.138750798794012</c:v>
                </c:pt>
                <c:pt idx="5">
                  <c:v>-0.11493795105630054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80-4760-854F-7377B10D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8483144"/>
        <c:axId val="1178480984"/>
      </c:barChart>
      <c:catAx>
        <c:axId val="1178483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8480984"/>
        <c:crosses val="autoZero"/>
        <c:auto val="1"/>
        <c:lblAlgn val="ctr"/>
        <c:lblOffset val="100"/>
        <c:noMultiLvlLbl val="0"/>
      </c:catAx>
      <c:valAx>
        <c:axId val="1178480984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7848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frá landnotkun og skógrækt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(LULUCF) á Íslandi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Talnagögn!$A$56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Talnagögn!$C$56:$AI$56</c:f>
              <c:numCache>
                <c:formatCode>0.0</c:formatCode>
                <c:ptCount val="33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 formatCode="0">
                  <c:v>-103.79004329177077</c:v>
                </c:pt>
                <c:pt idx="13" formatCode="0">
                  <c:v>-114.24532501854831</c:v>
                </c:pt>
                <c:pt idx="14" formatCode="0">
                  <c:v>-120.4220461066152</c:v>
                </c:pt>
                <c:pt idx="15" formatCode="0">
                  <c:v>-139.53283084612821</c:v>
                </c:pt>
                <c:pt idx="16" formatCode="0">
                  <c:v>-146.02989257637694</c:v>
                </c:pt>
                <c:pt idx="17" formatCode="0">
                  <c:v>-254.3766903273322</c:v>
                </c:pt>
                <c:pt idx="18" formatCode="0">
                  <c:v>-257.95613532119734</c:v>
                </c:pt>
                <c:pt idx="19" formatCode="0">
                  <c:v>-270.78659379846266</c:v>
                </c:pt>
                <c:pt idx="20" formatCode="0">
                  <c:v>-293.28320862576192</c:v>
                </c:pt>
                <c:pt idx="21" formatCode="0">
                  <c:v>-320.47278807024912</c:v>
                </c:pt>
                <c:pt idx="22" formatCode="0">
                  <c:v>-331.42877177339551</c:v>
                </c:pt>
                <c:pt idx="23" formatCode="0">
                  <c:v>-349.1103408038573</c:v>
                </c:pt>
                <c:pt idx="24" formatCode="0">
                  <c:v>-372.70908898153158</c:v>
                </c:pt>
                <c:pt idx="25" formatCode="0">
                  <c:v>-397.63056947950906</c:v>
                </c:pt>
                <c:pt idx="26" formatCode="0">
                  <c:v>-421.37229350850288</c:v>
                </c:pt>
                <c:pt idx="27" formatCode="0">
                  <c:v>-459.46432879353944</c:v>
                </c:pt>
                <c:pt idx="28" formatCode="0">
                  <c:v>-488.70796294203728</c:v>
                </c:pt>
                <c:pt idx="29" formatCode="0">
                  <c:v>-489.68982564132403</c:v>
                </c:pt>
                <c:pt idx="30" formatCode="0">
                  <c:v>-492.90740182377704</c:v>
                </c:pt>
                <c:pt idx="31" formatCode="0">
                  <c:v>-508.96217200365254</c:v>
                </c:pt>
                <c:pt idx="32" formatCode="0">
                  <c:v>-519.77639262511298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7-435A-80CA-91C9DA6B29BF}"/>
            </c:ext>
          </c:extLst>
        </c:ser>
        <c:ser>
          <c:idx val="1"/>
          <c:order val="1"/>
          <c:tx>
            <c:strRef>
              <c:f>Talnagögn!$A$57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Talnagögn!$C$57:$AI$57</c:f>
              <c:numCache>
                <c:formatCode>0.0</c:formatCode>
                <c:ptCount val="33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 formatCode="0">
                  <c:v>1994.7375034034592</c:v>
                </c:pt>
                <c:pt idx="13" formatCode="0">
                  <c:v>1995.1030092210199</c:v>
                </c:pt>
                <c:pt idx="14" formatCode="0">
                  <c:v>1995.4386145586714</c:v>
                </c:pt>
                <c:pt idx="15" formatCode="0">
                  <c:v>1995.8294427645906</c:v>
                </c:pt>
                <c:pt idx="16" formatCode="0">
                  <c:v>1996.2743134683944</c:v>
                </c:pt>
                <c:pt idx="17" formatCode="0">
                  <c:v>1996.6742325513421</c:v>
                </c:pt>
                <c:pt idx="18" formatCode="0">
                  <c:v>1997.127177386541</c:v>
                </c:pt>
                <c:pt idx="19" formatCode="0">
                  <c:v>1997.6054513949769</c:v>
                </c:pt>
                <c:pt idx="20" formatCode="0">
                  <c:v>1998.0895603736144</c:v>
                </c:pt>
                <c:pt idx="21" formatCode="0">
                  <c:v>1998.5722579741798</c:v>
                </c:pt>
                <c:pt idx="22" formatCode="0">
                  <c:v>1999.0535484984616</c:v>
                </c:pt>
                <c:pt idx="23" formatCode="0">
                  <c:v>1999.5334362286101</c:v>
                </c:pt>
                <c:pt idx="24" formatCode="0">
                  <c:v>2000.0119254272583</c:v>
                </c:pt>
                <c:pt idx="25" formatCode="0">
                  <c:v>2000.5947303376399</c:v>
                </c:pt>
                <c:pt idx="26" formatCode="0">
                  <c:v>2000.7509585170401</c:v>
                </c:pt>
                <c:pt idx="27" formatCode="0">
                  <c:v>2001.4390441702435</c:v>
                </c:pt>
                <c:pt idx="28" formatCode="0">
                  <c:v>2001.9119814829862</c:v>
                </c:pt>
                <c:pt idx="29" formatCode="0">
                  <c:v>2002.383541288737</c:v>
                </c:pt>
                <c:pt idx="30" formatCode="0">
                  <c:v>2002.8965633526318</c:v>
                </c:pt>
                <c:pt idx="31" formatCode="0">
                  <c:v>2003.3206143158573</c:v>
                </c:pt>
                <c:pt idx="32" formatCode="0">
                  <c:v>2003.7876801438588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7-435A-80CA-91C9DA6B29BF}"/>
            </c:ext>
          </c:extLst>
        </c:ser>
        <c:ser>
          <c:idx val="2"/>
          <c:order val="2"/>
          <c:tx>
            <c:strRef>
              <c:f>Talnagögn!$A$58</c:f>
              <c:strCache>
                <c:ptCount val="1"/>
                <c:pt idx="0">
                  <c:v>Mólendi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Talnagögn!$C$58:$AI$58</c:f>
              <c:numCache>
                <c:formatCode>0.0</c:formatCode>
                <c:ptCount val="33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 formatCode="0">
                  <c:v>5540.0376858152777</c:v>
                </c:pt>
                <c:pt idx="13" formatCode="0">
                  <c:v>5553.3837243566832</c:v>
                </c:pt>
                <c:pt idx="14" formatCode="0">
                  <c:v>5564.6493234845702</c:v>
                </c:pt>
                <c:pt idx="15" formatCode="0">
                  <c:v>5589.3745877800229</c:v>
                </c:pt>
                <c:pt idx="16" formatCode="0">
                  <c:v>5665.172539411963</c:v>
                </c:pt>
                <c:pt idx="17" formatCode="0">
                  <c:v>5688.6167318166226</c:v>
                </c:pt>
                <c:pt idx="18" formatCode="0">
                  <c:v>5741.1998448635277</c:v>
                </c:pt>
                <c:pt idx="19" formatCode="0">
                  <c:v>5745.5595629153804</c:v>
                </c:pt>
                <c:pt idx="20" formatCode="0">
                  <c:v>5747.4879143390317</c:v>
                </c:pt>
                <c:pt idx="21" formatCode="0">
                  <c:v>5749.3436065093938</c:v>
                </c:pt>
                <c:pt idx="22" formatCode="0">
                  <c:v>5755.6060559391517</c:v>
                </c:pt>
                <c:pt idx="23" formatCode="0">
                  <c:v>5761.1466351849504</c:v>
                </c:pt>
                <c:pt idx="24" formatCode="0">
                  <c:v>5765.931398363562</c:v>
                </c:pt>
                <c:pt idx="25" formatCode="0">
                  <c:v>5768.6722700974206</c:v>
                </c:pt>
                <c:pt idx="26" formatCode="0">
                  <c:v>5765.095619406904</c:v>
                </c:pt>
                <c:pt idx="27" formatCode="0">
                  <c:v>5764.4829991899542</c:v>
                </c:pt>
                <c:pt idx="28" formatCode="0">
                  <c:v>5768.7058397189758</c:v>
                </c:pt>
                <c:pt idx="29" formatCode="0">
                  <c:v>5772.2569012709519</c:v>
                </c:pt>
                <c:pt idx="30" formatCode="0">
                  <c:v>5775.9869231195389</c:v>
                </c:pt>
                <c:pt idx="31" formatCode="0">
                  <c:v>5773.5812002865287</c:v>
                </c:pt>
                <c:pt idx="32" formatCode="0">
                  <c:v>5754.3385522095386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7-435A-80CA-91C9DA6B29BF}"/>
            </c:ext>
          </c:extLst>
        </c:ser>
        <c:ser>
          <c:idx val="3"/>
          <c:order val="3"/>
          <c:tx>
            <c:strRef>
              <c:f>Talnagögn!$A$59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Talnagögn!$C$59:$AI$59</c:f>
              <c:numCache>
                <c:formatCode>0.0</c:formatCode>
                <c:ptCount val="33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 formatCode="0">
                  <c:v>2184.6461710115682</c:v>
                </c:pt>
                <c:pt idx="13" formatCode="0">
                  <c:v>2181.0021829543807</c:v>
                </c:pt>
                <c:pt idx="14" formatCode="0">
                  <c:v>2177.070726274329</c:v>
                </c:pt>
                <c:pt idx="15" formatCode="0">
                  <c:v>2171.5498986989737</c:v>
                </c:pt>
                <c:pt idx="16" formatCode="0">
                  <c:v>2163.9757158569109</c:v>
                </c:pt>
                <c:pt idx="17" formatCode="0">
                  <c:v>2152.956292063137</c:v>
                </c:pt>
                <c:pt idx="18" formatCode="0">
                  <c:v>2143.9382497118049</c:v>
                </c:pt>
                <c:pt idx="19" formatCode="0">
                  <c:v>2142.2963046772447</c:v>
                </c:pt>
                <c:pt idx="20" formatCode="0">
                  <c:v>2140.292497768357</c:v>
                </c:pt>
                <c:pt idx="21" formatCode="0">
                  <c:v>2138.3378793480033</c:v>
                </c:pt>
                <c:pt idx="22" formatCode="0">
                  <c:v>2136.2262196833826</c:v>
                </c:pt>
                <c:pt idx="23" formatCode="0">
                  <c:v>2134.1532393520947</c:v>
                </c:pt>
                <c:pt idx="24" formatCode="0">
                  <c:v>2132.4136618601106</c:v>
                </c:pt>
                <c:pt idx="25" formatCode="0">
                  <c:v>2130.5106922266232</c:v>
                </c:pt>
                <c:pt idx="26" formatCode="0">
                  <c:v>2128.3404935610406</c:v>
                </c:pt>
                <c:pt idx="27" formatCode="0">
                  <c:v>2126.2404962543123</c:v>
                </c:pt>
                <c:pt idx="28" formatCode="0">
                  <c:v>2124.1416394110211</c:v>
                </c:pt>
                <c:pt idx="29" formatCode="0">
                  <c:v>2121.6870048186456</c:v>
                </c:pt>
                <c:pt idx="30" formatCode="0">
                  <c:v>2120.9358696996469</c:v>
                </c:pt>
                <c:pt idx="31" formatCode="0">
                  <c:v>2121.0963026676436</c:v>
                </c:pt>
                <c:pt idx="32" formatCode="0">
                  <c:v>2121.226964295684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97-435A-80CA-91C9DA6B29BF}"/>
            </c:ext>
          </c:extLst>
        </c:ser>
        <c:ser>
          <c:idx val="4"/>
          <c:order val="4"/>
          <c:tx>
            <c:strRef>
              <c:f>Talnagögn!$A$60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Talnagögn!$C$60:$AI$60</c:f>
              <c:numCache>
                <c:formatCode>0.0</c:formatCode>
                <c:ptCount val="33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 formatCode="0">
                  <c:v>18.2011079451966</c:v>
                </c:pt>
                <c:pt idx="13" formatCode="0">
                  <c:v>18.2011079451966</c:v>
                </c:pt>
                <c:pt idx="14" formatCode="0">
                  <c:v>18.094230385927982</c:v>
                </c:pt>
                <c:pt idx="15" formatCode="0">
                  <c:v>18.115395076746129</c:v>
                </c:pt>
                <c:pt idx="16" formatCode="0">
                  <c:v>18.893806656693961</c:v>
                </c:pt>
                <c:pt idx="17" formatCode="0">
                  <c:v>18.157724458382539</c:v>
                </c:pt>
                <c:pt idx="18" formatCode="0">
                  <c:v>18.285766708469311</c:v>
                </c:pt>
                <c:pt idx="19" formatCode="0">
                  <c:v>18.28080155089399</c:v>
                </c:pt>
                <c:pt idx="20" formatCode="0">
                  <c:v>3.68179622561924</c:v>
                </c:pt>
                <c:pt idx="21" formatCode="0">
                  <c:v>3.6913860305458401</c:v>
                </c:pt>
                <c:pt idx="22" formatCode="0">
                  <c:v>3.7106871532377599</c:v>
                </c:pt>
                <c:pt idx="23" formatCode="0">
                  <c:v>3.8451590730965899</c:v>
                </c:pt>
                <c:pt idx="24" formatCode="0">
                  <c:v>3.5485870651810401</c:v>
                </c:pt>
                <c:pt idx="25" formatCode="0">
                  <c:v>3.7402735034151</c:v>
                </c:pt>
                <c:pt idx="26" formatCode="0">
                  <c:v>3.7322246503011502</c:v>
                </c:pt>
                <c:pt idx="27" formatCode="0">
                  <c:v>3.7235264700331898</c:v>
                </c:pt>
                <c:pt idx="28" formatCode="0">
                  <c:v>3.73353257042216</c:v>
                </c:pt>
                <c:pt idx="29" formatCode="0">
                  <c:v>3.7363271815979298</c:v>
                </c:pt>
                <c:pt idx="30" formatCode="0">
                  <c:v>13.90934919655686</c:v>
                </c:pt>
                <c:pt idx="31" formatCode="0">
                  <c:v>8.8084032123708891</c:v>
                </c:pt>
                <c:pt idx="32" formatCode="0">
                  <c:v>12.138750798794012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97-435A-80CA-91C9DA6B29BF}"/>
            </c:ext>
          </c:extLst>
        </c:ser>
        <c:ser>
          <c:idx val="5"/>
          <c:order val="5"/>
          <c:tx>
            <c:strRef>
              <c:f>Talnagögn!$A$61</c:f>
              <c:strCache>
                <c:ptCount val="1"/>
                <c:pt idx="0">
                  <c:v>Viðarvörur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Talnagögn!$C$61:$AI$61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0.10689022775819</c:v>
                </c:pt>
                <c:pt idx="7">
                  <c:v>0.10674873743431</c:v>
                </c:pt>
                <c:pt idx="8">
                  <c:v>0.10873691145382</c:v>
                </c:pt>
                <c:pt idx="9">
                  <c:v>0.10780640770687</c:v>
                </c:pt>
                <c:pt idx="10">
                  <c:v>0.10768776616952</c:v>
                </c:pt>
                <c:pt idx="11">
                  <c:v>0.10682318498446</c:v>
                </c:pt>
                <c:pt idx="12" formatCode="0">
                  <c:v>0.10620230502300999</c:v>
                </c:pt>
                <c:pt idx="13" formatCode="0">
                  <c:v>0.10652326412591</c:v>
                </c:pt>
                <c:pt idx="14" formatCode="0">
                  <c:v>0.10640710952015001</c:v>
                </c:pt>
                <c:pt idx="15" formatCode="0">
                  <c:v>0.10647463048648</c:v>
                </c:pt>
                <c:pt idx="16" formatCode="0">
                  <c:v>0.10563383815223</c:v>
                </c:pt>
                <c:pt idx="17" formatCode="0">
                  <c:v>0.10492290689977</c:v>
                </c:pt>
                <c:pt idx="18" formatCode="0">
                  <c:v>0.10898761016755</c:v>
                </c:pt>
                <c:pt idx="19" formatCode="0">
                  <c:v>0.11161212320005</c:v>
                </c:pt>
                <c:pt idx="20" formatCode="0">
                  <c:v>0.11985385398039999</c:v>
                </c:pt>
                <c:pt idx="21" formatCode="0">
                  <c:v>0.12875025977714999</c:v>
                </c:pt>
                <c:pt idx="22" formatCode="0">
                  <c:v>0.14527232008084001</c:v>
                </c:pt>
                <c:pt idx="23" formatCode="0">
                  <c:v>0.16342041975901</c:v>
                </c:pt>
                <c:pt idx="24" formatCode="0">
                  <c:v>0.18121264627174999</c:v>
                </c:pt>
                <c:pt idx="25" formatCode="0">
                  <c:v>0.21507248360146</c:v>
                </c:pt>
                <c:pt idx="26" formatCode="0">
                  <c:v>0.22550291985755999</c:v>
                </c:pt>
                <c:pt idx="27" formatCode="0">
                  <c:v>0.25123833789170003</c:v>
                </c:pt>
                <c:pt idx="28" formatCode="0">
                  <c:v>0.29220536366025002</c:v>
                </c:pt>
                <c:pt idx="29" formatCode="0">
                  <c:v>0.31323157774732002</c:v>
                </c:pt>
                <c:pt idx="30" formatCode="0">
                  <c:v>0.32432209341687002</c:v>
                </c:pt>
                <c:pt idx="31" formatCode="0">
                  <c:v>0.33542187815258001</c:v>
                </c:pt>
                <c:pt idx="32" formatCode="0">
                  <c:v>-0.11493795105630054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97-435A-80CA-91C9DA6B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3563816"/>
        <c:axId val="833566336"/>
      </c:barChart>
      <c:catAx>
        <c:axId val="833563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566336"/>
        <c:crosses val="autoZero"/>
        <c:auto val="1"/>
        <c:lblAlgn val="ctr"/>
        <c:lblOffset val="100"/>
        <c:noMultiLvlLbl val="0"/>
      </c:catAx>
      <c:valAx>
        <c:axId val="8335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56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frá landbúnaði 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4252562636744415E-2"/>
          <c:y val="0.1444711877491725"/>
          <c:w val="0.90191469835041493"/>
          <c:h val="0.689632084320044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Talnagögn!$A$40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Talnagögn!$C$40:$AI$40</c:f>
              <c:numCache>
                <c:formatCode>0.0</c:formatCode>
                <c:ptCount val="33"/>
                <c:pt idx="0">
                  <c:v>192.20089768180623</c:v>
                </c:pt>
                <c:pt idx="1">
                  <c:v>195.18432353252211</c:v>
                </c:pt>
                <c:pt idx="2">
                  <c:v>196.82494772382606</c:v>
                </c:pt>
                <c:pt idx="3">
                  <c:v>192.0948967992386</c:v>
                </c:pt>
                <c:pt idx="4">
                  <c:v>187.86850909326003</c:v>
                </c:pt>
                <c:pt idx="5">
                  <c:v>188.19302031863756</c:v>
                </c:pt>
                <c:pt idx="6">
                  <c:v>190.49326975461165</c:v>
                </c:pt>
                <c:pt idx="7">
                  <c:v>180.98180007998818</c:v>
                </c:pt>
                <c:pt idx="8">
                  <c:v>183.4717600240055</c:v>
                </c:pt>
                <c:pt idx="9">
                  <c:v>179.02210255868258</c:v>
                </c:pt>
                <c:pt idx="10">
                  <c:v>173.75948181963588</c:v>
                </c:pt>
                <c:pt idx="11">
                  <c:v>170.20545169097213</c:v>
                </c:pt>
                <c:pt idx="12" formatCode="0">
                  <c:v>164.06187202138921</c:v>
                </c:pt>
                <c:pt idx="13" formatCode="0">
                  <c:v>160.1573197542948</c:v>
                </c:pt>
                <c:pt idx="14" formatCode="0">
                  <c:v>156.48374418867218</c:v>
                </c:pt>
                <c:pt idx="15" formatCode="0">
                  <c:v>157.95582110081276</c:v>
                </c:pt>
                <c:pt idx="16" formatCode="0">
                  <c:v>165.37270837148668</c:v>
                </c:pt>
                <c:pt idx="17" formatCode="0">
                  <c:v>171.54423004488902</c:v>
                </c:pt>
                <c:pt idx="18" formatCode="0">
                  <c:v>174.65002079076677</c:v>
                </c:pt>
                <c:pt idx="19" formatCode="0">
                  <c:v>176.99746060623545</c:v>
                </c:pt>
                <c:pt idx="20" formatCode="0">
                  <c:v>172.38693271572851</c:v>
                </c:pt>
                <c:pt idx="21" formatCode="0">
                  <c:v>171.78302540952646</c:v>
                </c:pt>
                <c:pt idx="22" formatCode="0">
                  <c:v>164.24826131567468</c:v>
                </c:pt>
                <c:pt idx="23" formatCode="0">
                  <c:v>160.24175041983204</c:v>
                </c:pt>
                <c:pt idx="24" formatCode="0">
                  <c:v>173.28397515306293</c:v>
                </c:pt>
                <c:pt idx="25" formatCode="0">
                  <c:v>183.37828815083199</c:v>
                </c:pt>
                <c:pt idx="26" formatCode="0">
                  <c:v>184.99764915754656</c:v>
                </c:pt>
                <c:pt idx="27" formatCode="0">
                  <c:v>184.94574333171732</c:v>
                </c:pt>
                <c:pt idx="28" formatCode="0">
                  <c:v>185.64185979016065</c:v>
                </c:pt>
                <c:pt idx="29" formatCode="0">
                  <c:v>186.14585608678888</c:v>
                </c:pt>
                <c:pt idx="30" formatCode="0">
                  <c:v>184.78030104760606</c:v>
                </c:pt>
                <c:pt idx="31" formatCode="0">
                  <c:v>186.13311586460156</c:v>
                </c:pt>
                <c:pt idx="32" formatCode="0">
                  <c:v>184.88852716079106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25C4-4C88-A7D6-ACF04C3031BC}"/>
            </c:ext>
          </c:extLst>
        </c:ser>
        <c:ser>
          <c:idx val="6"/>
          <c:order val="1"/>
          <c:tx>
            <c:strRef>
              <c:f>Talnagögn!$A$44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Talnagögn!$C$44:$AI$44</c:f>
              <c:numCache>
                <c:formatCode>0.0</c:formatCode>
                <c:ptCount val="33"/>
                <c:pt idx="0">
                  <c:v>231.97309834392286</c:v>
                </c:pt>
                <c:pt idx="1">
                  <c:v>215.53232986075906</c:v>
                </c:pt>
                <c:pt idx="2">
                  <c:v>204.67702358001839</c:v>
                </c:pt>
                <c:pt idx="3">
                  <c:v>205.03549771918404</c:v>
                </c:pt>
                <c:pt idx="4">
                  <c:v>208.30506502958414</c:v>
                </c:pt>
                <c:pt idx="5">
                  <c:v>191.24976082106613</c:v>
                </c:pt>
                <c:pt idx="6">
                  <c:v>192.47328147554617</c:v>
                </c:pt>
                <c:pt idx="7">
                  <c:v>196.49426052130917</c:v>
                </c:pt>
                <c:pt idx="8">
                  <c:v>202.35493537811325</c:v>
                </c:pt>
                <c:pt idx="9">
                  <c:v>200.75952740557258</c:v>
                </c:pt>
                <c:pt idx="10">
                  <c:v>191.9247211612666</c:v>
                </c:pt>
                <c:pt idx="11">
                  <c:v>194.40619690528533</c:v>
                </c:pt>
                <c:pt idx="12" formatCode="0">
                  <c:v>192.60576126998507</c:v>
                </c:pt>
                <c:pt idx="13" formatCode="0">
                  <c:v>189.75797330209153</c:v>
                </c:pt>
                <c:pt idx="14" formatCode="0">
                  <c:v>185.93829643309422</c:v>
                </c:pt>
                <c:pt idx="15" formatCode="0">
                  <c:v>185.22702706761959</c:v>
                </c:pt>
                <c:pt idx="16" formatCode="0">
                  <c:v>186.30783275376959</c:v>
                </c:pt>
                <c:pt idx="17" formatCode="0">
                  <c:v>187.03614470297396</c:v>
                </c:pt>
                <c:pt idx="18" formatCode="0">
                  <c:v>188.60458574825802</c:v>
                </c:pt>
                <c:pt idx="19" formatCode="0">
                  <c:v>193.63472041831696</c:v>
                </c:pt>
                <c:pt idx="20" formatCode="0">
                  <c:v>197.40664765272646</c:v>
                </c:pt>
                <c:pt idx="21" formatCode="0">
                  <c:v>194.82778827683521</c:v>
                </c:pt>
                <c:pt idx="22" formatCode="0">
                  <c:v>193.30521989457438</c:v>
                </c:pt>
                <c:pt idx="23" formatCode="0">
                  <c:v>189.30405596918726</c:v>
                </c:pt>
                <c:pt idx="24" formatCode="0">
                  <c:v>196.84053163595348</c:v>
                </c:pt>
                <c:pt idx="25" formatCode="0">
                  <c:v>191.05446482079472</c:v>
                </c:pt>
                <c:pt idx="26" formatCode="0">
                  <c:v>191.65988004740157</c:v>
                </c:pt>
                <c:pt idx="27" formatCode="0">
                  <c:v>183.8378992024337</c:v>
                </c:pt>
                <c:pt idx="28" formatCode="0">
                  <c:v>174.71877501209048</c:v>
                </c:pt>
                <c:pt idx="29" formatCode="0">
                  <c:v>161.73279914807543</c:v>
                </c:pt>
                <c:pt idx="30" formatCode="0">
                  <c:v>155.89563239855758</c:v>
                </c:pt>
                <c:pt idx="31" formatCode="0">
                  <c:v>155.45823889709595</c:v>
                </c:pt>
                <c:pt idx="32" formatCode="0">
                  <c:v>148.48285192128748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25C4-4C88-A7D6-ACF04C3031BC}"/>
            </c:ext>
          </c:extLst>
        </c:ser>
        <c:ser>
          <c:idx val="0"/>
          <c:order val="2"/>
          <c:tx>
            <c:strRef>
              <c:f>Talnagögn!$A$39</c:f>
              <c:strCache>
                <c:ptCount val="1"/>
                <c:pt idx="0">
                  <c:v>Áburðarnotkun í landbúnaði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Talnagögn!$C$39:$AI$39</c:f>
              <c:numCache>
                <c:formatCode>0.0</c:formatCode>
                <c:ptCount val="33"/>
                <c:pt idx="0">
                  <c:v>150.30319228636026</c:v>
                </c:pt>
                <c:pt idx="1">
                  <c:v>144.55628514793921</c:v>
                </c:pt>
                <c:pt idx="2">
                  <c:v>136.62121447253608</c:v>
                </c:pt>
                <c:pt idx="3">
                  <c:v>139.46389526423712</c:v>
                </c:pt>
                <c:pt idx="4">
                  <c:v>142.10126861431286</c:v>
                </c:pt>
                <c:pt idx="5">
                  <c:v>138.3532963374862</c:v>
                </c:pt>
                <c:pt idx="6">
                  <c:v>144.98141654383454</c:v>
                </c:pt>
                <c:pt idx="7">
                  <c:v>141.46911902525977</c:v>
                </c:pt>
                <c:pt idx="8">
                  <c:v>143.50895796992054</c:v>
                </c:pt>
                <c:pt idx="9">
                  <c:v>148.01335446571323</c:v>
                </c:pt>
                <c:pt idx="10">
                  <c:v>145.86235970782474</c:v>
                </c:pt>
                <c:pt idx="11">
                  <c:v>144.66800929644884</c:v>
                </c:pt>
                <c:pt idx="12" formatCode="0">
                  <c:v>136.60263405268853</c:v>
                </c:pt>
                <c:pt idx="13" formatCode="0">
                  <c:v>134.41381834422492</c:v>
                </c:pt>
                <c:pt idx="14" formatCode="0">
                  <c:v>132.06951521886302</c:v>
                </c:pt>
                <c:pt idx="15" formatCode="0">
                  <c:v>130.13566791612408</c:v>
                </c:pt>
                <c:pt idx="16" formatCode="0">
                  <c:v>145.11949868957686</c:v>
                </c:pt>
                <c:pt idx="17" formatCode="0">
                  <c:v>153.59129981333353</c:v>
                </c:pt>
                <c:pt idx="18" formatCode="0">
                  <c:v>164.57504617708236</c:v>
                </c:pt>
                <c:pt idx="19" formatCode="0">
                  <c:v>147.54550777668041</c:v>
                </c:pt>
                <c:pt idx="20" formatCode="0">
                  <c:v>138.80554469217185</c:v>
                </c:pt>
                <c:pt idx="21" formatCode="0">
                  <c:v>137.01070560317436</c:v>
                </c:pt>
                <c:pt idx="22" formatCode="0">
                  <c:v>143.56065272354843</c:v>
                </c:pt>
                <c:pt idx="23" formatCode="0">
                  <c:v>139.2098541088441</c:v>
                </c:pt>
                <c:pt idx="24" formatCode="0">
                  <c:v>157.96411083974283</c:v>
                </c:pt>
                <c:pt idx="25" formatCode="0">
                  <c:v>143.35011308856198</c:v>
                </c:pt>
                <c:pt idx="26" formatCode="0">
                  <c:v>139.90220764910703</c:v>
                </c:pt>
                <c:pt idx="27" formatCode="0">
                  <c:v>150.31999031478495</c:v>
                </c:pt>
                <c:pt idx="28" formatCode="0">
                  <c:v>140.85281773698679</c:v>
                </c:pt>
                <c:pt idx="29" formatCode="0">
                  <c:v>135.18233055909326</c:v>
                </c:pt>
                <c:pt idx="30" formatCode="0">
                  <c:v>138.77622244013992</c:v>
                </c:pt>
                <c:pt idx="31" formatCode="0">
                  <c:v>142.70364739234228</c:v>
                </c:pt>
                <c:pt idx="32" formatCode="0">
                  <c:v>135.09759271099608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25C4-4C88-A7D6-ACF04C3031BC}"/>
            </c:ext>
          </c:extLst>
        </c:ser>
        <c:ser>
          <c:idx val="10"/>
          <c:order val="3"/>
          <c:tx>
            <c:strRef>
              <c:f>Talnagögn!$A$48</c:f>
              <c:strCache>
                <c:ptCount val="1"/>
                <c:pt idx="0">
                  <c:v>Hestar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Talnagögn!$C$48:$AI$48</c:f>
              <c:numCache>
                <c:formatCode>0.0</c:formatCode>
                <c:ptCount val="33"/>
                <c:pt idx="0">
                  <c:v>41.040943385060714</c:v>
                </c:pt>
                <c:pt idx="1">
                  <c:v>42.165300031579292</c:v>
                </c:pt>
                <c:pt idx="2">
                  <c:v>42.788735940783063</c:v>
                </c:pt>
                <c:pt idx="3">
                  <c:v>43.669539545090345</c:v>
                </c:pt>
                <c:pt idx="4">
                  <c:v>44.636329444022763</c:v>
                </c:pt>
                <c:pt idx="5">
                  <c:v>44.552501874119407</c:v>
                </c:pt>
                <c:pt idx="6">
                  <c:v>45.68391536080383</c:v>
                </c:pt>
                <c:pt idx="7">
                  <c:v>45.276087502850373</c:v>
                </c:pt>
                <c:pt idx="8">
                  <c:v>45.103718578746637</c:v>
                </c:pt>
                <c:pt idx="9">
                  <c:v>44.1253518888389</c:v>
                </c:pt>
                <c:pt idx="10">
                  <c:v>42.032919707128642</c:v>
                </c:pt>
                <c:pt idx="11">
                  <c:v>42.171372633761202</c:v>
                </c:pt>
                <c:pt idx="12" formatCode="0">
                  <c:v>40.406413536931431</c:v>
                </c:pt>
                <c:pt idx="13" formatCode="0">
                  <c:v>40.816286582446622</c:v>
                </c:pt>
                <c:pt idx="14" formatCode="0">
                  <c:v>41.225316650513008</c:v>
                </c:pt>
                <c:pt idx="15" formatCode="0">
                  <c:v>42.611314261044889</c:v>
                </c:pt>
                <c:pt idx="16" formatCode="0">
                  <c:v>43.064656795076644</c:v>
                </c:pt>
                <c:pt idx="17" formatCode="0">
                  <c:v>43.742268686023337</c:v>
                </c:pt>
                <c:pt idx="18" formatCode="0">
                  <c:v>44.263236735297383</c:v>
                </c:pt>
                <c:pt idx="19" formatCode="0">
                  <c:v>43.892169054541903</c:v>
                </c:pt>
                <c:pt idx="20" formatCode="0">
                  <c:v>43.817706492683662</c:v>
                </c:pt>
                <c:pt idx="21" formatCode="0">
                  <c:v>44.432997669969559</c:v>
                </c:pt>
                <c:pt idx="22" formatCode="0">
                  <c:v>44.005281611045213</c:v>
                </c:pt>
                <c:pt idx="23" formatCode="0">
                  <c:v>42.651797891294791</c:v>
                </c:pt>
                <c:pt idx="24" formatCode="0">
                  <c:v>44.298536416991148</c:v>
                </c:pt>
                <c:pt idx="25" formatCode="0">
                  <c:v>44.125654462871765</c:v>
                </c:pt>
                <c:pt idx="26" formatCode="0">
                  <c:v>44.060823730077004</c:v>
                </c:pt>
                <c:pt idx="27" formatCode="0">
                  <c:v>42.930835431276947</c:v>
                </c:pt>
                <c:pt idx="28" formatCode="0">
                  <c:v>38.594190185236286</c:v>
                </c:pt>
                <c:pt idx="29" formatCode="0">
                  <c:v>40.167302229594945</c:v>
                </c:pt>
                <c:pt idx="30" formatCode="0">
                  <c:v>40.793771837022298</c:v>
                </c:pt>
                <c:pt idx="31" formatCode="0">
                  <c:v>39.196092357078243</c:v>
                </c:pt>
                <c:pt idx="32" formatCode="0">
                  <c:v>38.907766203333082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25C4-4C88-A7D6-ACF04C3031BC}"/>
            </c:ext>
          </c:extLst>
        </c:ser>
        <c:ser>
          <c:idx val="14"/>
          <c:order val="4"/>
          <c:tx>
            <c:strRef>
              <c:f>Talnagögn!$A$52</c:f>
              <c:strCache>
                <c:ptCount val="1"/>
                <c:pt idx="0">
                  <c:v>Framræst ræktarland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Talnagögn!$C$52:$AI$52</c:f>
              <c:numCache>
                <c:formatCode>0.0</c:formatCode>
                <c:ptCount val="33"/>
                <c:pt idx="0">
                  <c:v>54.320350088033706</c:v>
                </c:pt>
                <c:pt idx="1">
                  <c:v>56.785485802548827</c:v>
                </c:pt>
                <c:pt idx="2">
                  <c:v>58.779936347285393</c:v>
                </c:pt>
                <c:pt idx="3">
                  <c:v>59.850887862339299</c:v>
                </c:pt>
                <c:pt idx="4">
                  <c:v>61.724389225468769</c:v>
                </c:pt>
                <c:pt idx="5">
                  <c:v>62.740094233589261</c:v>
                </c:pt>
                <c:pt idx="6">
                  <c:v>63.757948552559171</c:v>
                </c:pt>
                <c:pt idx="7">
                  <c:v>64.603854447638099</c:v>
                </c:pt>
                <c:pt idx="8">
                  <c:v>66.031811712528167</c:v>
                </c:pt>
                <c:pt idx="9">
                  <c:v>66.59611273396709</c:v>
                </c:pt>
                <c:pt idx="10">
                  <c:v>66.966784138884236</c:v>
                </c:pt>
                <c:pt idx="11">
                  <c:v>67.301790967458686</c:v>
                </c:pt>
                <c:pt idx="12" formatCode="0">
                  <c:v>68.220153299337369</c:v>
                </c:pt>
                <c:pt idx="13" formatCode="0">
                  <c:v>69.276187035406579</c:v>
                </c:pt>
                <c:pt idx="14" formatCode="0">
                  <c:v>70.978980371859535</c:v>
                </c:pt>
                <c:pt idx="15" formatCode="0">
                  <c:v>72.160730929169461</c:v>
                </c:pt>
                <c:pt idx="16" formatCode="0">
                  <c:v>72.309470729669755</c:v>
                </c:pt>
                <c:pt idx="17" formatCode="0">
                  <c:v>72.458195197272033</c:v>
                </c:pt>
                <c:pt idx="18" formatCode="0">
                  <c:v>72.74044574267559</c:v>
                </c:pt>
                <c:pt idx="19" formatCode="0">
                  <c:v>72.866817609745411</c:v>
                </c:pt>
                <c:pt idx="20" formatCode="0">
                  <c:v>72.903416137100706</c:v>
                </c:pt>
                <c:pt idx="21" formatCode="0">
                  <c:v>72.947932263410436</c:v>
                </c:pt>
                <c:pt idx="22" formatCode="0">
                  <c:v>72.996848440308028</c:v>
                </c:pt>
                <c:pt idx="23" formatCode="0">
                  <c:v>73.043372996452547</c:v>
                </c:pt>
                <c:pt idx="24" formatCode="0">
                  <c:v>73.094285417483846</c:v>
                </c:pt>
                <c:pt idx="25" formatCode="0">
                  <c:v>73.189354169591411</c:v>
                </c:pt>
                <c:pt idx="26" formatCode="0">
                  <c:v>73.264347133793663</c:v>
                </c:pt>
                <c:pt idx="27" formatCode="0">
                  <c:v>73.424333047941957</c:v>
                </c:pt>
                <c:pt idx="28" formatCode="0">
                  <c:v>73.660226874469402</c:v>
                </c:pt>
                <c:pt idx="29" formatCode="0">
                  <c:v>73.901974428457819</c:v>
                </c:pt>
                <c:pt idx="30" formatCode="0">
                  <c:v>74.213856957856677</c:v>
                </c:pt>
                <c:pt idx="31" formatCode="0">
                  <c:v>74.438146584495641</c:v>
                </c:pt>
                <c:pt idx="32" formatCode="0">
                  <c:v>74.677368373765589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25C4-4C88-A7D6-ACF04C3031BC}"/>
            </c:ext>
          </c:extLst>
        </c:ser>
        <c:ser>
          <c:idx val="1"/>
          <c:order val="5"/>
          <c:tx>
            <c:strRef>
              <c:f>Talnagögn!$A$53</c:f>
              <c:strCache>
                <c:ptCount val="1"/>
                <c:pt idx="0">
                  <c:v>Önnur losun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Talnagögn!$C$53:$AI$53</c:f>
              <c:numCache>
                <c:formatCode>0.0</c:formatCode>
                <c:ptCount val="33"/>
                <c:pt idx="0">
                  <c:v>25.275863029872767</c:v>
                </c:pt>
                <c:pt idx="1">
                  <c:v>22.771898953763298</c:v>
                </c:pt>
                <c:pt idx="2">
                  <c:v>18.616512643174588</c:v>
                </c:pt>
                <c:pt idx="3">
                  <c:v>19.146542857489976</c:v>
                </c:pt>
                <c:pt idx="4">
                  <c:v>18.681638740553922</c:v>
                </c:pt>
                <c:pt idx="5">
                  <c:v>18.407597123472783</c:v>
                </c:pt>
                <c:pt idx="6">
                  <c:v>18.666189193918399</c:v>
                </c:pt>
                <c:pt idx="7">
                  <c:v>18.418221767351497</c:v>
                </c:pt>
                <c:pt idx="8">
                  <c:v>19.701952587017104</c:v>
                </c:pt>
                <c:pt idx="9">
                  <c:v>19.218040035893637</c:v>
                </c:pt>
                <c:pt idx="10">
                  <c:v>20.867070331076093</c:v>
                </c:pt>
                <c:pt idx="11">
                  <c:v>21.135715034291479</c:v>
                </c:pt>
                <c:pt idx="12" formatCode="0">
                  <c:v>20.84326475889111</c:v>
                </c:pt>
                <c:pt idx="13" formatCode="0">
                  <c:v>20.540556524506542</c:v>
                </c:pt>
                <c:pt idx="14" formatCode="0">
                  <c:v>20.170532580079339</c:v>
                </c:pt>
                <c:pt idx="15" formatCode="0">
                  <c:v>21.101764665632004</c:v>
                </c:pt>
                <c:pt idx="16" formatCode="0">
                  <c:v>23.239070434557675</c:v>
                </c:pt>
                <c:pt idx="17" formatCode="0">
                  <c:v>23.752986036192738</c:v>
                </c:pt>
                <c:pt idx="18" formatCode="0">
                  <c:v>23.622142566922776</c:v>
                </c:pt>
                <c:pt idx="19" formatCode="0">
                  <c:v>23.528425295010038</c:v>
                </c:pt>
                <c:pt idx="20" formatCode="0">
                  <c:v>20.472098546608663</c:v>
                </c:pt>
                <c:pt idx="21" formatCode="0">
                  <c:v>22.478764345871355</c:v>
                </c:pt>
                <c:pt idx="22" formatCode="0">
                  <c:v>20.255774412749815</c:v>
                </c:pt>
                <c:pt idx="23" formatCode="0">
                  <c:v>18.813785783900471</c:v>
                </c:pt>
                <c:pt idx="24" formatCode="0">
                  <c:v>21.779330267714954</c:v>
                </c:pt>
                <c:pt idx="25" formatCode="0">
                  <c:v>21.858208761723859</c:v>
                </c:pt>
                <c:pt idx="26" formatCode="0">
                  <c:v>23.15363419326934</c:v>
                </c:pt>
                <c:pt idx="27" formatCode="0">
                  <c:v>23.055952293521614</c:v>
                </c:pt>
                <c:pt idx="28" formatCode="0">
                  <c:v>22.540233295453163</c:v>
                </c:pt>
                <c:pt idx="29" formatCode="0">
                  <c:v>21.907499279196827</c:v>
                </c:pt>
                <c:pt idx="30" formatCode="0">
                  <c:v>21.403760868106019</c:v>
                </c:pt>
                <c:pt idx="31" formatCode="0">
                  <c:v>21.030110752007658</c:v>
                </c:pt>
                <c:pt idx="32" formatCode="0">
                  <c:v>21.500188311097418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4-4C88-A7D6-ACF04C30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2038936"/>
        <c:axId val="1142935720"/>
      </c:barChart>
      <c:catAx>
        <c:axId val="1082038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2935720"/>
        <c:crosses val="autoZero"/>
        <c:auto val="1"/>
        <c:lblAlgn val="ctr"/>
        <c:lblOffset val="100"/>
        <c:noMultiLvlLbl val="0"/>
      </c:catAx>
      <c:valAx>
        <c:axId val="114293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8203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frá orkunotkun </a:t>
            </a:r>
            <a:r>
              <a:rPr lang="en-US" baseline="0"/>
              <a:t>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Talnagögn!$A$12</c:f>
              <c:strCache>
                <c:ptCount val="1"/>
                <c:pt idx="0">
                  <c:v>Fiskiskip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Talnagögn!$C$12:$AQ$12</c15:sqref>
                  </c15:fullRef>
                </c:ext>
              </c:extLst>
              <c:f>Talnagögn!$C$12:$AI$12</c:f>
              <c:numCache>
                <c:formatCode>0.0</c:formatCode>
                <c:ptCount val="33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 formatCode="0">
                  <c:v>833.44738299320807</c:v>
                </c:pt>
                <c:pt idx="13" formatCode="0">
                  <c:v>800.59763840041353</c:v>
                </c:pt>
                <c:pt idx="14" formatCode="0">
                  <c:v>822.10422373737845</c:v>
                </c:pt>
                <c:pt idx="15" formatCode="0">
                  <c:v>742.27579695757936</c:v>
                </c:pt>
                <c:pt idx="16" formatCode="0">
                  <c:v>676.16624793131371</c:v>
                </c:pt>
                <c:pt idx="17" formatCode="0">
                  <c:v>768.90031104164586</c:v>
                </c:pt>
                <c:pt idx="18" formatCode="0">
                  <c:v>706.67813037021858</c:v>
                </c:pt>
                <c:pt idx="19" formatCode="0">
                  <c:v>762.70393720745039</c:v>
                </c:pt>
                <c:pt idx="20" formatCode="0">
                  <c:v>726.56824505484042</c:v>
                </c:pt>
                <c:pt idx="21" formatCode="0">
                  <c:v>657.20260984912954</c:v>
                </c:pt>
                <c:pt idx="22" formatCode="0">
                  <c:v>651.37378056662806</c:v>
                </c:pt>
                <c:pt idx="23" formatCode="0">
                  <c:v>614.72284085059744</c:v>
                </c:pt>
                <c:pt idx="24" formatCode="0">
                  <c:v>606.24671374501463</c:v>
                </c:pt>
                <c:pt idx="25" formatCode="0">
                  <c:v>621.21667747516926</c:v>
                </c:pt>
                <c:pt idx="26" formatCode="0">
                  <c:v>520.73402822355308</c:v>
                </c:pt>
                <c:pt idx="27" formatCode="0">
                  <c:v>530.38114253534809</c:v>
                </c:pt>
                <c:pt idx="28" formatCode="0">
                  <c:v>546.90019133575004</c:v>
                </c:pt>
                <c:pt idx="29" formatCode="0">
                  <c:v>518.36234827609735</c:v>
                </c:pt>
                <c:pt idx="30" formatCode="0">
                  <c:v>509.4936336131226</c:v>
                </c:pt>
                <c:pt idx="31" formatCode="0">
                  <c:v>574.18107497655603</c:v>
                </c:pt>
                <c:pt idx="32" formatCode="0">
                  <c:v>483.84979942226926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B5E-BB2B-802012145B45}"/>
            </c:ext>
          </c:extLst>
        </c:ser>
        <c:ser>
          <c:idx val="1"/>
          <c:order val="1"/>
          <c:tx>
            <c:strRef>
              <c:f>Talnagögn!$A$13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Talnagögn!$C$13:$AQ$13</c15:sqref>
                  </c15:fullRef>
                </c:ext>
              </c:extLst>
              <c:f>Talnagögn!$C$13:$AI$13</c:f>
              <c:numCache>
                <c:formatCode>0.0</c:formatCode>
                <c:ptCount val="33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 formatCode="0">
                  <c:v>631.11207564596589</c:v>
                </c:pt>
                <c:pt idx="13" formatCode="0">
                  <c:v>709.88859870493513</c:v>
                </c:pt>
                <c:pt idx="14" formatCode="0">
                  <c:v>746.62253694691617</c:v>
                </c:pt>
                <c:pt idx="15" formatCode="0">
                  <c:v>774.95470613780287</c:v>
                </c:pt>
                <c:pt idx="16" formatCode="0">
                  <c:v>883.41144498170718</c:v>
                </c:pt>
                <c:pt idx="17" formatCode="0">
                  <c:v>914.91713253634725</c:v>
                </c:pt>
                <c:pt idx="18" formatCode="0">
                  <c:v>861.17776940530962</c:v>
                </c:pt>
                <c:pt idx="19" formatCode="0">
                  <c:v>861.96894493001867</c:v>
                </c:pt>
                <c:pt idx="20" formatCode="0">
                  <c:v>814.45229993916655</c:v>
                </c:pt>
                <c:pt idx="21" formatCode="0">
                  <c:v>796.0575165531028</c:v>
                </c:pt>
                <c:pt idx="22" formatCode="0">
                  <c:v>790.6124162300797</c:v>
                </c:pt>
                <c:pt idx="23" formatCode="0">
                  <c:v>805.0800900793148</c:v>
                </c:pt>
                <c:pt idx="24" formatCode="0">
                  <c:v>804.19579774012311</c:v>
                </c:pt>
                <c:pt idx="25" formatCode="0">
                  <c:v>826.79352678517716</c:v>
                </c:pt>
                <c:pt idx="26" formatCode="0">
                  <c:v>901.9003205985739</c:v>
                </c:pt>
                <c:pt idx="27" formatCode="0">
                  <c:v>951.54293739803609</c:v>
                </c:pt>
                <c:pt idx="28" formatCode="0">
                  <c:v>977.06341853400272</c:v>
                </c:pt>
                <c:pt idx="29" formatCode="0">
                  <c:v>956.72584353009074</c:v>
                </c:pt>
                <c:pt idx="30" formatCode="0">
                  <c:v>830.5811480636213</c:v>
                </c:pt>
                <c:pt idx="31" formatCode="0">
                  <c:v>859.59329867083193</c:v>
                </c:pt>
                <c:pt idx="32" formatCode="0">
                  <c:v>925.60832287035737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A-4B5E-BB2B-802012145B45}"/>
            </c:ext>
          </c:extLst>
        </c:ser>
        <c:ser>
          <c:idx val="2"/>
          <c:order val="2"/>
          <c:tx>
            <c:strRef>
              <c:f>Talnagögn!$A$14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Talnagögn!$C$14:$AQ$14</c15:sqref>
                  </c15:fullRef>
                </c:ext>
              </c:extLst>
              <c:f>Talnagögn!$C$14:$AI$14</c:f>
              <c:numCache>
                <c:formatCode>0.0</c:formatCode>
                <c:ptCount val="33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 formatCode="0">
                  <c:v>21.891146296399995</c:v>
                </c:pt>
                <c:pt idx="13" formatCode="0">
                  <c:v>22.175639411333332</c:v>
                </c:pt>
                <c:pt idx="14" formatCode="0">
                  <c:v>23.50699608213333</c:v>
                </c:pt>
                <c:pt idx="15" formatCode="0">
                  <c:v>26.205441711733332</c:v>
                </c:pt>
                <c:pt idx="16" formatCode="0">
                  <c:v>28.3528346704</c:v>
                </c:pt>
                <c:pt idx="17" formatCode="0">
                  <c:v>22.219344058533331</c:v>
                </c:pt>
                <c:pt idx="18" formatCode="0">
                  <c:v>26.434971138933332</c:v>
                </c:pt>
                <c:pt idx="19" formatCode="0">
                  <c:v>21.952995185866662</c:v>
                </c:pt>
                <c:pt idx="20" formatCode="0">
                  <c:v>21.298554827999997</c:v>
                </c:pt>
                <c:pt idx="21" formatCode="0">
                  <c:v>20.433647872000002</c:v>
                </c:pt>
                <c:pt idx="22" formatCode="0">
                  <c:v>21.0236773996</c:v>
                </c:pt>
                <c:pt idx="23" formatCode="0">
                  <c:v>19.765428672133336</c:v>
                </c:pt>
                <c:pt idx="24" formatCode="0">
                  <c:v>19.698405336533337</c:v>
                </c:pt>
                <c:pt idx="25" formatCode="0">
                  <c:v>20.597434940666666</c:v>
                </c:pt>
                <c:pt idx="26" formatCode="0">
                  <c:v>22.746395399866667</c:v>
                </c:pt>
                <c:pt idx="27" formatCode="0">
                  <c:v>23.133315475600003</c:v>
                </c:pt>
                <c:pt idx="28" formatCode="0">
                  <c:v>24.770402378666667</c:v>
                </c:pt>
                <c:pt idx="29" formatCode="0">
                  <c:v>27.967275005594509</c:v>
                </c:pt>
                <c:pt idx="30" formatCode="0">
                  <c:v>13.2458178014416</c:v>
                </c:pt>
                <c:pt idx="31" formatCode="0">
                  <c:v>20.8932966504</c:v>
                </c:pt>
                <c:pt idx="32" formatCode="0">
                  <c:v>24.268683868533337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EA-4B5E-BB2B-802012145B45}"/>
            </c:ext>
          </c:extLst>
        </c:ser>
        <c:ser>
          <c:idx val="3"/>
          <c:order val="3"/>
          <c:tx>
            <c:strRef>
              <c:f>Talnagögn!$A$15</c:f>
              <c:strCache>
                <c:ptCount val="1"/>
                <c:pt idx="0">
                  <c:v>Strandsiglingar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Talnagögn!$C$15:$AQ$15</c15:sqref>
                  </c15:fullRef>
                </c:ext>
              </c:extLst>
              <c:f>Talnagögn!$C$15:$AI$15</c:f>
              <c:numCache>
                <c:formatCode>0.0</c:formatCode>
                <c:ptCount val="33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 formatCode="0">
                  <c:v>18.67809749364854</c:v>
                </c:pt>
                <c:pt idx="13" formatCode="0">
                  <c:v>34.257314086427598</c:v>
                </c:pt>
                <c:pt idx="14" formatCode="0">
                  <c:v>48.756120365330574</c:v>
                </c:pt>
                <c:pt idx="15" formatCode="0">
                  <c:v>22.602848961105504</c:v>
                </c:pt>
                <c:pt idx="16" formatCode="0">
                  <c:v>51.559117007313546</c:v>
                </c:pt>
                <c:pt idx="17" formatCode="0">
                  <c:v>61.411857554830583</c:v>
                </c:pt>
                <c:pt idx="18" formatCode="0">
                  <c:v>55.369715839883263</c:v>
                </c:pt>
                <c:pt idx="19" formatCode="0">
                  <c:v>31.752075715851465</c:v>
                </c:pt>
                <c:pt idx="20" formatCode="0">
                  <c:v>35.307139818880238</c:v>
                </c:pt>
                <c:pt idx="21" formatCode="0">
                  <c:v>18.702742389807792</c:v>
                </c:pt>
                <c:pt idx="22" formatCode="0">
                  <c:v>13.816453576776222</c:v>
                </c:pt>
                <c:pt idx="23" formatCode="0">
                  <c:v>15.811424417433498</c:v>
                </c:pt>
                <c:pt idx="24" formatCode="0">
                  <c:v>20.451208760690278</c:v>
                </c:pt>
                <c:pt idx="25" formatCode="0">
                  <c:v>26.634994300275558</c:v>
                </c:pt>
                <c:pt idx="26" formatCode="0">
                  <c:v>27.943562117082138</c:v>
                </c:pt>
                <c:pt idx="27" formatCode="0">
                  <c:v>31.643250676769519</c:v>
                </c:pt>
                <c:pt idx="28" formatCode="0">
                  <c:v>43.469950045502642</c:v>
                </c:pt>
                <c:pt idx="29" formatCode="0">
                  <c:v>53.202633514638372</c:v>
                </c:pt>
                <c:pt idx="30" formatCode="0">
                  <c:v>25.153031456029371</c:v>
                </c:pt>
                <c:pt idx="31" formatCode="0">
                  <c:v>17.515177835835175</c:v>
                </c:pt>
                <c:pt idx="32" formatCode="0">
                  <c:v>24.714062399671835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EA-4B5E-BB2B-802012145B45}"/>
            </c:ext>
          </c:extLst>
        </c:ser>
        <c:ser>
          <c:idx val="4"/>
          <c:order val="4"/>
          <c:tx>
            <c:strRef>
              <c:f>Talnagögn!$A$16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Talnagögn!$C$16:$AQ$16</c15:sqref>
                  </c15:fullRef>
                </c:ext>
              </c:extLst>
              <c:f>Talnagögn!$C$16:$AI$16</c:f>
              <c:numCache>
                <c:formatCode>0.0</c:formatCode>
                <c:ptCount val="33"/>
                <c:pt idx="0">
                  <c:v>132.69956180646039</c:v>
                </c:pt>
                <c:pt idx="1">
                  <c:v>126.61678523119782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129.83810631241099</c:v>
                </c:pt>
                <c:pt idx="5">
                  <c:v>163.28813671537696</c:v>
                </c:pt>
                <c:pt idx="6">
                  <c:v>158.3548337146471</c:v>
                </c:pt>
                <c:pt idx="7">
                  <c:v>190.80562569111964</c:v>
                </c:pt>
                <c:pt idx="8">
                  <c:v>192.96132537344991</c:v>
                </c:pt>
                <c:pt idx="9">
                  <c:v>211.50313771401193</c:v>
                </c:pt>
                <c:pt idx="10">
                  <c:v>216.21632875366106</c:v>
                </c:pt>
                <c:pt idx="11">
                  <c:v>211.51012539531607</c:v>
                </c:pt>
                <c:pt idx="12" formatCode="0">
                  <c:v>198.07630808808773</c:v>
                </c:pt>
                <c:pt idx="13" formatCode="0">
                  <c:v>181.57113148074808</c:v>
                </c:pt>
                <c:pt idx="14" formatCode="0">
                  <c:v>217.89668386268426</c:v>
                </c:pt>
                <c:pt idx="15" formatCode="0">
                  <c:v>236.89254361749528</c:v>
                </c:pt>
                <c:pt idx="16" formatCode="0">
                  <c:v>214.30164332811569</c:v>
                </c:pt>
                <c:pt idx="17" formatCode="0">
                  <c:v>215.83366248928382</c:v>
                </c:pt>
                <c:pt idx="18" formatCode="0">
                  <c:v>208.96156893666625</c:v>
                </c:pt>
                <c:pt idx="19" formatCode="0">
                  <c:v>145.57310735873384</c:v>
                </c:pt>
                <c:pt idx="20" formatCode="0">
                  <c:v>116.66251837871671</c:v>
                </c:pt>
                <c:pt idx="21" formatCode="0">
                  <c:v>106.72417328753399</c:v>
                </c:pt>
                <c:pt idx="22" formatCode="0">
                  <c:v>102.82225724651583</c:v>
                </c:pt>
                <c:pt idx="23" formatCode="0">
                  <c:v>98.852644261966958</c:v>
                </c:pt>
                <c:pt idx="24" formatCode="0">
                  <c:v>117.37447230447313</c:v>
                </c:pt>
                <c:pt idx="25" formatCode="0">
                  <c:v>116.13287890779705</c:v>
                </c:pt>
                <c:pt idx="26" formatCode="0">
                  <c:v>135.51603796478179</c:v>
                </c:pt>
                <c:pt idx="27" formatCode="0">
                  <c:v>138.05064207733514</c:v>
                </c:pt>
                <c:pt idx="28" formatCode="0">
                  <c:v>109.98053877254956</c:v>
                </c:pt>
                <c:pt idx="29" formatCode="0">
                  <c:v>86.903419069836758</c:v>
                </c:pt>
                <c:pt idx="30" formatCode="0">
                  <c:v>63.052941906921831</c:v>
                </c:pt>
                <c:pt idx="31" formatCode="0">
                  <c:v>60.291972034396778</c:v>
                </c:pt>
                <c:pt idx="32" formatCode="0">
                  <c:v>59.67462757267311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EA-4B5E-BB2B-802012145B45}"/>
            </c:ext>
          </c:extLst>
        </c:ser>
        <c:ser>
          <c:idx val="5"/>
          <c:order val="5"/>
          <c:tx>
            <c:strRef>
              <c:f>Talnagögn!$A$17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Talnagögn!$C$17:$AQ$17</c15:sqref>
                  </c15:fullRef>
                </c:ext>
              </c:extLst>
              <c:f>Talnagögn!$C$17:$AI$17</c:f>
              <c:numCache>
                <c:formatCode>0.0</c:formatCode>
                <c:ptCount val="33"/>
                <c:pt idx="0">
                  <c:v>238.30199647388656</c:v>
                </c:pt>
                <c:pt idx="1">
                  <c:v>167.10541943108461</c:v>
                </c:pt>
                <c:pt idx="2">
                  <c:v>230.44269536273939</c:v>
                </c:pt>
                <c:pt idx="3">
                  <c:v>249.2064948926791</c:v>
                </c:pt>
                <c:pt idx="4">
                  <c:v>228.70557320557307</c:v>
                </c:pt>
                <c:pt idx="5">
                  <c:v>216.971603208906</c:v>
                </c:pt>
                <c:pt idx="6">
                  <c:v>264.1077975486719</c:v>
                </c:pt>
                <c:pt idx="7">
                  <c:v>302.32644075888601</c:v>
                </c:pt>
                <c:pt idx="8">
                  <c:v>273.08893237380107</c:v>
                </c:pt>
                <c:pt idx="9">
                  <c:v>280.3186926905546</c:v>
                </c:pt>
                <c:pt idx="10">
                  <c:v>226.43051087206067</c:v>
                </c:pt>
                <c:pt idx="11">
                  <c:v>263.34738966869639</c:v>
                </c:pt>
                <c:pt idx="12" formatCode="0">
                  <c:v>279.42915581781841</c:v>
                </c:pt>
                <c:pt idx="13" formatCode="0">
                  <c:v>257.63780676350132</c:v>
                </c:pt>
                <c:pt idx="14" formatCode="0">
                  <c:v>239.60836209868438</c:v>
                </c:pt>
                <c:pt idx="15" formatCode="0">
                  <c:v>185.16106618658978</c:v>
                </c:pt>
                <c:pt idx="16" formatCode="0">
                  <c:v>189.21272415501136</c:v>
                </c:pt>
                <c:pt idx="17" formatCode="0">
                  <c:v>183.90268549207769</c:v>
                </c:pt>
                <c:pt idx="18" formatCode="0">
                  <c:v>160.63851217332601</c:v>
                </c:pt>
                <c:pt idx="19" formatCode="0">
                  <c:v>116.7100487932551</c:v>
                </c:pt>
                <c:pt idx="20" formatCode="0">
                  <c:v>84.411799420601653</c:v>
                </c:pt>
                <c:pt idx="21" formatCode="0">
                  <c:v>98.726782685505796</c:v>
                </c:pt>
                <c:pt idx="22" formatCode="0">
                  <c:v>83.589289785807523</c:v>
                </c:pt>
                <c:pt idx="23" formatCode="0">
                  <c:v>74.708501704446036</c:v>
                </c:pt>
                <c:pt idx="24" formatCode="0">
                  <c:v>31.896693599301095</c:v>
                </c:pt>
                <c:pt idx="25" formatCode="0">
                  <c:v>61.74105215607937</c:v>
                </c:pt>
                <c:pt idx="26" formatCode="0">
                  <c:v>60.074599252681509</c:v>
                </c:pt>
                <c:pt idx="27" formatCode="0">
                  <c:v>31.319911894929575</c:v>
                </c:pt>
                <c:pt idx="28" formatCode="0">
                  <c:v>37.869159429064503</c:v>
                </c:pt>
                <c:pt idx="29" formatCode="0">
                  <c:v>28.604367521815185</c:v>
                </c:pt>
                <c:pt idx="30" formatCode="0">
                  <c:v>32.045116125792724</c:v>
                </c:pt>
                <c:pt idx="31" formatCode="0">
                  <c:v>43.338115793797186</c:v>
                </c:pt>
                <c:pt idx="32" formatCode="0">
                  <c:v>95.142817701442496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EA-4B5E-BB2B-802012145B45}"/>
            </c:ext>
          </c:extLst>
        </c:ser>
        <c:ser>
          <c:idx val="6"/>
          <c:order val="6"/>
          <c:tx>
            <c:strRef>
              <c:f>Talnagögn!$A$18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Talnagögn!$C$18:$AQ$18</c15:sqref>
                  </c15:fullRef>
                </c:ext>
              </c:extLst>
              <c:f>Talnagögn!$C$18:$AI$18</c:f>
              <c:numCache>
                <c:formatCode>0.0</c:formatCode>
                <c:ptCount val="33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 formatCode="0">
                  <c:v>148.51789217619518</c:v>
                </c:pt>
                <c:pt idx="13" formatCode="0">
                  <c:v>137.42801253995231</c:v>
                </c:pt>
                <c:pt idx="14" formatCode="0">
                  <c:v>124.04475425748892</c:v>
                </c:pt>
                <c:pt idx="15" formatCode="0">
                  <c:v>119.43739330616143</c:v>
                </c:pt>
                <c:pt idx="16" formatCode="0">
                  <c:v>129.4591322935857</c:v>
                </c:pt>
                <c:pt idx="17" formatCode="0">
                  <c:v>150.1365476380019</c:v>
                </c:pt>
                <c:pt idx="18" formatCode="0">
                  <c:v>188.79046841169912</c:v>
                </c:pt>
                <c:pt idx="19" formatCode="0">
                  <c:v>172.68275584137766</c:v>
                </c:pt>
                <c:pt idx="20" formatCode="0">
                  <c:v>194.76400000000001</c:v>
                </c:pt>
                <c:pt idx="21" formatCode="0">
                  <c:v>183.428</c:v>
                </c:pt>
                <c:pt idx="22" formatCode="0">
                  <c:v>175.14867999999998</c:v>
                </c:pt>
                <c:pt idx="23" formatCode="0">
                  <c:v>177.02600000000001</c:v>
                </c:pt>
                <c:pt idx="24" formatCode="0">
                  <c:v>187.44652000000002</c:v>
                </c:pt>
                <c:pt idx="25" formatCode="0">
                  <c:v>167.55332000000001</c:v>
                </c:pt>
                <c:pt idx="26" formatCode="0">
                  <c:v>152.1463984264463</c:v>
                </c:pt>
                <c:pt idx="27" formatCode="0">
                  <c:v>149.39019999999999</c:v>
                </c:pt>
                <c:pt idx="28" formatCode="0">
                  <c:v>159.285</c:v>
                </c:pt>
                <c:pt idx="29" formatCode="0">
                  <c:v>166.61846041329147</c:v>
                </c:pt>
                <c:pt idx="30" formatCode="0">
                  <c:v>179.18884</c:v>
                </c:pt>
                <c:pt idx="31" formatCode="0">
                  <c:v>179.70779999999999</c:v>
                </c:pt>
                <c:pt idx="32" formatCode="0">
                  <c:v>190.25900000000001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EA-4B5E-BB2B-802012145B45}"/>
            </c:ext>
          </c:extLst>
        </c:ser>
        <c:ser>
          <c:idx val="7"/>
          <c:order val="7"/>
          <c:tx>
            <c:strRef>
              <c:f>Talnagögn!$A$19</c:f>
              <c:strCache>
                <c:ptCount val="1"/>
                <c:pt idx="0">
                  <c:v>Annað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Talnagögn!$C$19:$AQ$19</c15:sqref>
                  </c15:fullRef>
                </c:ext>
              </c:extLst>
              <c:f>Talnagögn!$C$19:$AI$19</c:f>
              <c:numCache>
                <c:formatCode>0.0</c:formatCode>
                <c:ptCount val="33"/>
                <c:pt idx="0">
                  <c:v>50.335770503307458</c:v>
                </c:pt>
                <c:pt idx="1">
                  <c:v>48.432159784438454</c:v>
                </c:pt>
                <c:pt idx="2">
                  <c:v>48.135635070862918</c:v>
                </c:pt>
                <c:pt idx="3">
                  <c:v>47.432715786530935</c:v>
                </c:pt>
                <c:pt idx="4">
                  <c:v>45.358698716173194</c:v>
                </c:pt>
                <c:pt idx="5">
                  <c:v>47.307615810321295</c:v>
                </c:pt>
                <c:pt idx="6">
                  <c:v>49.867631167032414</c:v>
                </c:pt>
                <c:pt idx="7">
                  <c:v>35.050724815375361</c:v>
                </c:pt>
                <c:pt idx="8">
                  <c:v>49.437870604148429</c:v>
                </c:pt>
                <c:pt idx="9">
                  <c:v>47.541421357626405</c:v>
                </c:pt>
                <c:pt idx="10">
                  <c:v>39.890457594883628</c:v>
                </c:pt>
                <c:pt idx="11">
                  <c:v>50.717565129013565</c:v>
                </c:pt>
                <c:pt idx="12" formatCode="0">
                  <c:v>52.599183069742594</c:v>
                </c:pt>
                <c:pt idx="13" formatCode="0">
                  <c:v>29.114709085181403</c:v>
                </c:pt>
                <c:pt idx="14" formatCode="0">
                  <c:v>49.014626648300691</c:v>
                </c:pt>
                <c:pt idx="15" formatCode="0">
                  <c:v>50.944391765060573</c:v>
                </c:pt>
                <c:pt idx="16" formatCode="0">
                  <c:v>49.249192211093487</c:v>
                </c:pt>
                <c:pt idx="17" formatCode="0">
                  <c:v>45.679597345181264</c:v>
                </c:pt>
                <c:pt idx="18" formatCode="0">
                  <c:v>26.832804307158312</c:v>
                </c:pt>
                <c:pt idx="19" formatCode="0">
                  <c:v>23.658814993418673</c:v>
                </c:pt>
                <c:pt idx="20" formatCode="0">
                  <c:v>33.231316830541346</c:v>
                </c:pt>
                <c:pt idx="21" formatCode="0">
                  <c:v>23.771072831169477</c:v>
                </c:pt>
                <c:pt idx="22" formatCode="0">
                  <c:v>17.499858147361465</c:v>
                </c:pt>
                <c:pt idx="23" formatCode="0">
                  <c:v>14.550984282402624</c:v>
                </c:pt>
                <c:pt idx="24" formatCode="0">
                  <c:v>21.599419924997164</c:v>
                </c:pt>
                <c:pt idx="25" formatCode="0">
                  <c:v>13.082416339004567</c:v>
                </c:pt>
                <c:pt idx="26" formatCode="0">
                  <c:v>10.772213281534505</c:v>
                </c:pt>
                <c:pt idx="27" formatCode="0">
                  <c:v>14.781438724320424</c:v>
                </c:pt>
                <c:pt idx="28" formatCode="0">
                  <c:v>11.828864198546171</c:v>
                </c:pt>
                <c:pt idx="29" formatCode="0">
                  <c:v>15.605468242440566</c:v>
                </c:pt>
                <c:pt idx="30" formatCode="0">
                  <c:v>11.859528154244344</c:v>
                </c:pt>
                <c:pt idx="31" formatCode="0">
                  <c:v>13.269970229398496</c:v>
                </c:pt>
                <c:pt idx="32" formatCode="0">
                  <c:v>18.928219063193183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EA-4B5E-BB2B-80201214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243424"/>
        <c:axId val="439305608"/>
      </c:lineChart>
      <c:catAx>
        <c:axId val="993243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05608"/>
        <c:crosses val="autoZero"/>
        <c:auto val="1"/>
        <c:lblAlgn val="ctr"/>
        <c:lblOffset val="100"/>
        <c:noMultiLvlLbl val="0"/>
      </c:catAx>
      <c:valAx>
        <c:axId val="43930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9324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frá</a:t>
            </a:r>
            <a:r>
              <a:rPr lang="en-US" baseline="0"/>
              <a:t> iðnaði og efnanotkun 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Talnagögn!$A$26</c:f>
              <c:strCache>
                <c:ptCount val="1"/>
                <c:pt idx="0">
                  <c:v>Steinefnaiðnaður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Talnagögn!$C$26:$AQ$26</c15:sqref>
                  </c15:fullRef>
                </c:ext>
              </c:extLst>
              <c:f>Talnagögn!$C$26:$AI$26</c:f>
              <c:numCache>
                <c:formatCode>0.0</c:formatCode>
                <c:ptCount val="33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 formatCode="0">
                  <c:v>39.313677956750006</c:v>
                </c:pt>
                <c:pt idx="13" formatCode="0">
                  <c:v>32.975809699750002</c:v>
                </c:pt>
                <c:pt idx="14" formatCode="0">
                  <c:v>50.813966560750004</c:v>
                </c:pt>
                <c:pt idx="15" formatCode="0">
                  <c:v>54.981288890000009</c:v>
                </c:pt>
                <c:pt idx="16" formatCode="0">
                  <c:v>62.168088455000003</c:v>
                </c:pt>
                <c:pt idx="17" formatCode="0">
                  <c:v>64.331651867560012</c:v>
                </c:pt>
                <c:pt idx="18" formatCode="0">
                  <c:v>61.804693555000007</c:v>
                </c:pt>
                <c:pt idx="19" formatCode="0">
                  <c:v>28.685283075320005</c:v>
                </c:pt>
                <c:pt idx="20" formatCode="0">
                  <c:v>10.399972692080002</c:v>
                </c:pt>
                <c:pt idx="21" formatCode="0">
                  <c:v>20.143580462280003</c:v>
                </c:pt>
                <c:pt idx="22" formatCode="0">
                  <c:v>0.50936247647999999</c:v>
                </c:pt>
                <c:pt idx="23" formatCode="0">
                  <c:v>0.55272388644000003</c:v>
                </c:pt>
                <c:pt idx="24" formatCode="0">
                  <c:v>0.54749451240000002</c:v>
                </c:pt>
                <c:pt idx="25" formatCode="0">
                  <c:v>0.71654013156000007</c:v>
                </c:pt>
                <c:pt idx="26" formatCode="0">
                  <c:v>0.77397152472000008</c:v>
                </c:pt>
                <c:pt idx="27" formatCode="0">
                  <c:v>0.90232273404000007</c:v>
                </c:pt>
                <c:pt idx="28" formatCode="0">
                  <c:v>0.90521219079999993</c:v>
                </c:pt>
                <c:pt idx="29" formatCode="0">
                  <c:v>0.95699099012000011</c:v>
                </c:pt>
                <c:pt idx="30" formatCode="0">
                  <c:v>0.89499845720000004</c:v>
                </c:pt>
                <c:pt idx="31" formatCode="0">
                  <c:v>0.93069417912000008</c:v>
                </c:pt>
                <c:pt idx="32" formatCode="0">
                  <c:v>0.93590011000000006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6-4381-B2F1-3E39B54E562B}"/>
            </c:ext>
          </c:extLst>
        </c:ser>
        <c:ser>
          <c:idx val="1"/>
          <c:order val="1"/>
          <c:tx>
            <c:strRef>
              <c:f>Talnagögn!$A$27</c:f>
              <c:strCache>
                <c:ptCount val="1"/>
                <c:pt idx="0">
                  <c:v>Efnaiðnaður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Talnagögn!$C$27:$AQ$27</c15:sqref>
                  </c15:fullRef>
                </c:ext>
              </c:extLst>
              <c:f>Talnagögn!$C$27:$AI$27</c:f>
              <c:numCache>
                <c:formatCode>0.0</c:formatCode>
                <c:ptCount val="33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 formatCode="0">
                  <c:v>0.45369811320754716</c:v>
                </c:pt>
                <c:pt idx="13" formatCode="0">
                  <c:v>0.47860377358490569</c:v>
                </c:pt>
                <c:pt idx="14" formatCode="0">
                  <c:v>0.38885584464161987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  <c:pt idx="31" formatCode="0">
                  <c:v>0</c:v>
                </c:pt>
                <c:pt idx="32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6-4381-B2F1-3E39B54E562B}"/>
            </c:ext>
          </c:extLst>
        </c:ser>
        <c:ser>
          <c:idx val="2"/>
          <c:order val="2"/>
          <c:tx>
            <c:strRef>
              <c:f>Talnagögn!$A$22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Talnagögn!$C$22:$AQ$22</c15:sqref>
                  </c15:fullRef>
                </c:ext>
              </c:extLst>
              <c:f>Talnagögn!$C$22:$AI$22</c:f>
              <c:numCache>
                <c:formatCode>0.0</c:formatCode>
                <c:ptCount val="33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 formatCode="0">
                  <c:v>478.11541899358679</c:v>
                </c:pt>
                <c:pt idx="13" formatCode="0">
                  <c:v>473.56894969857348</c:v>
                </c:pt>
                <c:pt idx="14" formatCode="0">
                  <c:v>456.78557352619629</c:v>
                </c:pt>
                <c:pt idx="15" formatCode="0">
                  <c:v>444.80851616708713</c:v>
                </c:pt>
                <c:pt idx="16" formatCode="0">
                  <c:v>869.57185988485026</c:v>
                </c:pt>
                <c:pt idx="17" formatCode="0">
                  <c:v>990.98126629758121</c:v>
                </c:pt>
                <c:pt idx="18" formatCode="0">
                  <c:v>1556.7584922170536</c:v>
                </c:pt>
                <c:pt idx="19" formatCode="0">
                  <c:v>1393.4018646112659</c:v>
                </c:pt>
                <c:pt idx="20" formatCode="0">
                  <c:v>1391.9209450624717</c:v>
                </c:pt>
                <c:pt idx="21" formatCode="0">
                  <c:v>1281.3105455922127</c:v>
                </c:pt>
                <c:pt idx="22" formatCode="0">
                  <c:v>1328.7342410906138</c:v>
                </c:pt>
                <c:pt idx="23" formatCode="0">
                  <c:v>1353.4714335748733</c:v>
                </c:pt>
                <c:pt idx="24" formatCode="0">
                  <c:v>1368.5549133196287</c:v>
                </c:pt>
                <c:pt idx="25" formatCode="0">
                  <c:v>1392.8009611325194</c:v>
                </c:pt>
                <c:pt idx="26" formatCode="0">
                  <c:v>1354.0817500285532</c:v>
                </c:pt>
                <c:pt idx="27" formatCode="0">
                  <c:v>1385.559079923195</c:v>
                </c:pt>
                <c:pt idx="28" formatCode="0">
                  <c:v>1382.5326490562106</c:v>
                </c:pt>
                <c:pt idx="29" formatCode="0">
                  <c:v>1363.2348061869016</c:v>
                </c:pt>
                <c:pt idx="30" formatCode="0">
                  <c:v>1347.2027898796412</c:v>
                </c:pt>
                <c:pt idx="31" formatCode="0">
                  <c:v>1361.0898434635815</c:v>
                </c:pt>
                <c:pt idx="32" formatCode="0">
                  <c:v>1354.2007303406649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6-4381-B2F1-3E39B54E562B}"/>
            </c:ext>
          </c:extLst>
        </c:ser>
        <c:ser>
          <c:idx val="3"/>
          <c:order val="3"/>
          <c:tx>
            <c:strRef>
              <c:f>Talnagögn!$A$23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Talnagögn!$C$23:$AQ$23</c15:sqref>
                  </c15:fullRef>
                </c:ext>
              </c:extLst>
              <c:f>Talnagögn!$C$23:$AI$23</c:f>
              <c:numCache>
                <c:formatCode>0.0</c:formatCode>
                <c:ptCount val="33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 formatCode="0">
                  <c:v>403.9326403148857</c:v>
                </c:pt>
                <c:pt idx="13" formatCode="0">
                  <c:v>402.47385277209042</c:v>
                </c:pt>
                <c:pt idx="14" formatCode="0">
                  <c:v>401.96736076842336</c:v>
                </c:pt>
                <c:pt idx="15" formatCode="0">
                  <c:v>379.94289400639997</c:v>
                </c:pt>
                <c:pt idx="16" formatCode="0">
                  <c:v>381.71962690880014</c:v>
                </c:pt>
                <c:pt idx="17" formatCode="0">
                  <c:v>401.35289110400004</c:v>
                </c:pt>
                <c:pt idx="18" formatCode="0">
                  <c:v>351.97302632799983</c:v>
                </c:pt>
                <c:pt idx="19" formatCode="0">
                  <c:v>353.35887106239988</c:v>
                </c:pt>
                <c:pt idx="20" formatCode="0">
                  <c:v>372.5620256512002</c:v>
                </c:pt>
                <c:pt idx="21" formatCode="0">
                  <c:v>380.41566972484725</c:v>
                </c:pt>
                <c:pt idx="22" formatCode="0">
                  <c:v>413.43718523066923</c:v>
                </c:pt>
                <c:pt idx="23" formatCode="0">
                  <c:v>409.50779191578886</c:v>
                </c:pt>
                <c:pt idx="24" formatCode="0">
                  <c:v>372.27909117182412</c:v>
                </c:pt>
                <c:pt idx="25" formatCode="0">
                  <c:v>404.56447331306254</c:v>
                </c:pt>
                <c:pt idx="26" formatCode="0">
                  <c:v>409.12563724381266</c:v>
                </c:pt>
                <c:pt idx="27" formatCode="0">
                  <c:v>431.82186025965416</c:v>
                </c:pt>
                <c:pt idx="28" formatCode="0">
                  <c:v>455.77922710046619</c:v>
                </c:pt>
                <c:pt idx="29" formatCode="0">
                  <c:v>432.40627007368812</c:v>
                </c:pt>
                <c:pt idx="30" formatCode="0">
                  <c:v>418.71234892799316</c:v>
                </c:pt>
                <c:pt idx="31" formatCode="0">
                  <c:v>476.02459170932525</c:v>
                </c:pt>
                <c:pt idx="32" formatCode="0">
                  <c:v>517.72039053568778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76-4381-B2F1-3E39B54E562B}"/>
            </c:ext>
          </c:extLst>
        </c:ser>
        <c:ser>
          <c:idx val="4"/>
          <c:order val="4"/>
          <c:tx>
            <c:strRef>
              <c:f>Talnagögn!$A$28</c:f>
              <c:strCache>
                <c:ptCount val="1"/>
                <c:pt idx="0">
                  <c:v>Smurefni og leysiefni</c:v>
                </c:pt>
              </c:strCache>
            </c:strRef>
          </c:tx>
          <c:spPr>
            <a:ln w="28575" cap="rnd">
              <a:solidFill>
                <a:schemeClr val="bg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Talnagögn!$C$28:$AQ$28</c15:sqref>
                  </c15:fullRef>
                </c:ext>
              </c:extLst>
              <c:f>Talnagögn!$C$28:$AI$28</c:f>
              <c:numCache>
                <c:formatCode>0.0</c:formatCode>
                <c:ptCount val="33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7.3882890411998261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 formatCode="0">
                  <c:v>7.1761908972228241</c:v>
                </c:pt>
                <c:pt idx="13" formatCode="0">
                  <c:v>6.8477039062793654</c:v>
                </c:pt>
                <c:pt idx="14" formatCode="0">
                  <c:v>7.6310387702226095</c:v>
                </c:pt>
                <c:pt idx="15" formatCode="0">
                  <c:v>7.3519420497421919</c:v>
                </c:pt>
                <c:pt idx="16" formatCode="0">
                  <c:v>8.1280547453876224</c:v>
                </c:pt>
                <c:pt idx="17" formatCode="0">
                  <c:v>7.6590659056125734</c:v>
                </c:pt>
                <c:pt idx="18" formatCode="0">
                  <c:v>6.9196602022107676</c:v>
                </c:pt>
                <c:pt idx="19" formatCode="0">
                  <c:v>5.457147624271431</c:v>
                </c:pt>
                <c:pt idx="20" formatCode="0">
                  <c:v>5.6727596485811915</c:v>
                </c:pt>
                <c:pt idx="21" formatCode="0">
                  <c:v>5.8969327922561323</c:v>
                </c:pt>
                <c:pt idx="22" formatCode="0">
                  <c:v>5.8456130146546013</c:v>
                </c:pt>
                <c:pt idx="23" formatCode="0">
                  <c:v>5.7965197207389956</c:v>
                </c:pt>
                <c:pt idx="24" formatCode="0">
                  <c:v>5.8696187990891406</c:v>
                </c:pt>
                <c:pt idx="25" formatCode="0">
                  <c:v>6.2083093649783843</c:v>
                </c:pt>
                <c:pt idx="26" formatCode="0">
                  <c:v>6.2961770491178326</c:v>
                </c:pt>
                <c:pt idx="27" formatCode="0">
                  <c:v>6.1270141000655993</c:v>
                </c:pt>
                <c:pt idx="28" formatCode="0">
                  <c:v>6.772274862260554</c:v>
                </c:pt>
                <c:pt idx="29" formatCode="0">
                  <c:v>6.157620027282463</c:v>
                </c:pt>
                <c:pt idx="30" formatCode="0">
                  <c:v>6.3081129992811018</c:v>
                </c:pt>
                <c:pt idx="31" formatCode="0">
                  <c:v>6.3717578093232783</c:v>
                </c:pt>
                <c:pt idx="32" formatCode="0">
                  <c:v>5.5234889159556735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76-4381-B2F1-3E39B54E562B}"/>
            </c:ext>
          </c:extLst>
        </c:ser>
        <c:ser>
          <c:idx val="5"/>
          <c:order val="5"/>
          <c:tx>
            <c:strRef>
              <c:f>Talnagögn!$A$24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Talnagögn!$C$24:$AQ$24</c15:sqref>
                  </c15:fullRef>
                </c:ext>
              </c:extLst>
              <c:f>Talnagögn!$C$24:$AI$24</c:f>
              <c:numCache>
                <c:formatCode>0.0</c:formatCode>
                <c:ptCount val="33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>
                  <c:v>25.465406809062614</c:v>
                </c:pt>
                <c:pt idx="9">
                  <c:v>36.99889708670193</c:v>
                </c:pt>
                <c:pt idx="10">
                  <c:v>42.988272546670686</c:v>
                </c:pt>
                <c:pt idx="11">
                  <c:v>39.826934327022677</c:v>
                </c:pt>
                <c:pt idx="12" formatCode="0">
                  <c:v>44.656505402990497</c:v>
                </c:pt>
                <c:pt idx="13" formatCode="0">
                  <c:v>45.141617249064133</c:v>
                </c:pt>
                <c:pt idx="14" formatCode="0">
                  <c:v>52.17653143548462</c:v>
                </c:pt>
                <c:pt idx="15" formatCode="0">
                  <c:v>57.240469566094809</c:v>
                </c:pt>
                <c:pt idx="16" formatCode="0">
                  <c:v>66.311041274602601</c:v>
                </c:pt>
                <c:pt idx="17" formatCode="0">
                  <c:v>66.985140359962386</c:v>
                </c:pt>
                <c:pt idx="18" formatCode="0">
                  <c:v>68.573839074618689</c:v>
                </c:pt>
                <c:pt idx="19" formatCode="0">
                  <c:v>81.825140538339951</c:v>
                </c:pt>
                <c:pt idx="20" formatCode="0">
                  <c:v>109.92044665303493</c:v>
                </c:pt>
                <c:pt idx="21" formatCode="0">
                  <c:v>134.72753715860691</c:v>
                </c:pt>
                <c:pt idx="22" formatCode="0">
                  <c:v>140.16573433239918</c:v>
                </c:pt>
                <c:pt idx="23" formatCode="0">
                  <c:v>170.54391585235194</c:v>
                </c:pt>
                <c:pt idx="24" formatCode="0">
                  <c:v>168.39192949744896</c:v>
                </c:pt>
                <c:pt idx="25" formatCode="0">
                  <c:v>160.70253256557663</c:v>
                </c:pt>
                <c:pt idx="26" formatCode="0">
                  <c:v>177.99899952965185</c:v>
                </c:pt>
                <c:pt idx="27" formatCode="0">
                  <c:v>168.79995440710087</c:v>
                </c:pt>
                <c:pt idx="28" formatCode="0">
                  <c:v>186.73086970629396</c:v>
                </c:pt>
                <c:pt idx="29" formatCode="0">
                  <c:v>197.84735426091896</c:v>
                </c:pt>
                <c:pt idx="30" formatCode="0">
                  <c:v>195.01394846593749</c:v>
                </c:pt>
                <c:pt idx="31" formatCode="0">
                  <c:v>157.16739366556789</c:v>
                </c:pt>
                <c:pt idx="32" formatCode="0">
                  <c:v>128.68568782407004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6-4381-B2F1-3E39B54E562B}"/>
            </c:ext>
          </c:extLst>
        </c:ser>
        <c:ser>
          <c:idx val="6"/>
          <c:order val="6"/>
          <c:tx>
            <c:strRef>
              <c:f>Talnagögn!$A$29</c:f>
              <c:strCache>
                <c:ptCount val="1"/>
                <c:pt idx="0">
                  <c:v>Efnanotkun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Talnagögn!$C$29:$AQ$29</c15:sqref>
                  </c15:fullRef>
                </c:ext>
              </c:extLst>
              <c:f>Talnagögn!$C$29:$AI$29</c:f>
              <c:numCache>
                <c:formatCode>0.0</c:formatCode>
                <c:ptCount val="33"/>
                <c:pt idx="0">
                  <c:v>6.6053975182669991</c:v>
                </c:pt>
                <c:pt idx="1">
                  <c:v>6.265178381396999</c:v>
                </c:pt>
                <c:pt idx="2">
                  <c:v>5.7839066949539992</c:v>
                </c:pt>
                <c:pt idx="3">
                  <c:v>5.7039417306749991</c:v>
                </c:pt>
                <c:pt idx="4">
                  <c:v>5.319691795472</c:v>
                </c:pt>
                <c:pt idx="5">
                  <c:v>5.3247947336829995</c:v>
                </c:pt>
                <c:pt idx="6">
                  <c:v>5.7058375092599993</c:v>
                </c:pt>
                <c:pt idx="7">
                  <c:v>5.7276732867549995</c:v>
                </c:pt>
                <c:pt idx="8">
                  <c:v>5.8608430059709997</c:v>
                </c:pt>
                <c:pt idx="9">
                  <c:v>6.015735017331</c:v>
                </c:pt>
                <c:pt idx="10">
                  <c:v>5.7997762155690005</c:v>
                </c:pt>
                <c:pt idx="11">
                  <c:v>5.5831415448829995</c:v>
                </c:pt>
                <c:pt idx="12" formatCode="0">
                  <c:v>5.2976272254139998</c:v>
                </c:pt>
                <c:pt idx="13" formatCode="0">
                  <c:v>5.2618930265659998</c:v>
                </c:pt>
                <c:pt idx="14" formatCode="0">
                  <c:v>5.0310061770269989</c:v>
                </c:pt>
                <c:pt idx="15" formatCode="0">
                  <c:v>6.1249500513970005</c:v>
                </c:pt>
                <c:pt idx="16" formatCode="0">
                  <c:v>6.4598948223980006</c:v>
                </c:pt>
                <c:pt idx="17" formatCode="0">
                  <c:v>7.1727802255639999</c:v>
                </c:pt>
                <c:pt idx="18" formatCode="0">
                  <c:v>6.8070442299529992</c:v>
                </c:pt>
                <c:pt idx="19" formatCode="0">
                  <c:v>6.3877081700029992</c:v>
                </c:pt>
                <c:pt idx="20" formatCode="0">
                  <c:v>8.3220078580740005</c:v>
                </c:pt>
                <c:pt idx="21" formatCode="0">
                  <c:v>6.7547153163149991</c:v>
                </c:pt>
                <c:pt idx="22" formatCode="0">
                  <c:v>9.0477614587439987</c:v>
                </c:pt>
                <c:pt idx="23" formatCode="0">
                  <c:v>6.4409283908556665</c:v>
                </c:pt>
                <c:pt idx="24" formatCode="0">
                  <c:v>5.354709064453</c:v>
                </c:pt>
                <c:pt idx="25" formatCode="0">
                  <c:v>4.5731591168524997</c:v>
                </c:pt>
                <c:pt idx="26" formatCode="0">
                  <c:v>3.7718913609459999</c:v>
                </c:pt>
                <c:pt idx="27" formatCode="0">
                  <c:v>5.0215601703349995</c:v>
                </c:pt>
                <c:pt idx="28" formatCode="0">
                  <c:v>6.7073004702590007</c:v>
                </c:pt>
                <c:pt idx="29" formatCode="0">
                  <c:v>4.8898993327230009</c:v>
                </c:pt>
                <c:pt idx="30" formatCode="0">
                  <c:v>5.8209094171400002</c:v>
                </c:pt>
                <c:pt idx="31" formatCode="0">
                  <c:v>4.9045313314500003</c:v>
                </c:pt>
                <c:pt idx="32" formatCode="0">
                  <c:v>4.9203070940654232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76-4381-B2F1-3E39B54E5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469392"/>
        <c:axId val="431469752"/>
      </c:lineChart>
      <c:catAx>
        <c:axId val="431469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1469752"/>
        <c:crosses val="autoZero"/>
        <c:auto val="1"/>
        <c:lblAlgn val="ctr"/>
        <c:lblOffset val="100"/>
        <c:noMultiLvlLbl val="0"/>
      </c:catAx>
      <c:valAx>
        <c:axId val="43146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146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á Íslandi eftir skuldbindingum</a:t>
            </a:r>
          </a:p>
          <a:p>
            <a:pPr>
              <a:defRPr/>
            </a:pPr>
            <a:r>
              <a:rPr lang="en-US" baseline="0"/>
              <a:t> 2005-2022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'Talnagögn (eftir skuldb.)'!$A$3</c:f>
              <c:strCache>
                <c:ptCount val="1"/>
                <c:pt idx="0">
                  <c:v>ETS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skuldb.)'!$D$3:$AC$3</c15:sqref>
                  </c15:fullRef>
                </c:ext>
              </c:extLst>
              <c:f>'Talnagögn (eftir skuldb.)'!$D$3:$U$3</c:f>
              <c:numCache>
                <c:formatCode>0</c:formatCode>
                <c:ptCount val="18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  <c:pt idx="17">
                  <c:v>1875.0777443202344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1-4357-9735-C5D5919704FC}"/>
            </c:ext>
          </c:extLst>
        </c:ser>
        <c:ser>
          <c:idx val="1"/>
          <c:order val="1"/>
          <c:tx>
            <c:strRef>
              <c:f>'Talnagögn (eftir skuldb.)'!$A$4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skuldb.)'!$D$4:$AC$4</c15:sqref>
                  </c15:fullRef>
                </c:ext>
              </c:extLst>
              <c:f>'Talnagögn (eftir skuldb.)'!$D$4:$U$4</c:f>
              <c:numCache>
                <c:formatCode>0</c:formatCode>
                <c:ptCount val="18"/>
                <c:pt idx="0">
                  <c:v>26.007138153333333</c:v>
                </c:pt>
                <c:pt idx="1">
                  <c:v>28.138312839999998</c:v>
                </c:pt>
                <c:pt idx="2">
                  <c:v>22.051151063333332</c:v>
                </c:pt>
                <c:pt idx="3">
                  <c:v>26.235003593333332</c:v>
                </c:pt>
                <c:pt idx="4">
                  <c:v>21.786911006666664</c:v>
                </c:pt>
                <c:pt idx="5">
                  <c:v>21.137412779999998</c:v>
                </c:pt>
                <c:pt idx="6">
                  <c:v>20.279152960000001</c:v>
                </c:pt>
                <c:pt idx="7">
                  <c:v>20.86468747</c:v>
                </c:pt>
                <c:pt idx="8">
                  <c:v>19.615938723333336</c:v>
                </c:pt>
                <c:pt idx="9">
                  <c:v>19.549418533333334</c:v>
                </c:pt>
                <c:pt idx="10">
                  <c:v>20.441658636666666</c:v>
                </c:pt>
                <c:pt idx="11">
                  <c:v>22.574404196666666</c:v>
                </c:pt>
                <c:pt idx="12">
                  <c:v>22.95845761</c:v>
                </c:pt>
                <c:pt idx="13">
                  <c:v>24.583191306666667</c:v>
                </c:pt>
                <c:pt idx="14">
                  <c:v>27.755915457878668</c:v>
                </c:pt>
                <c:pt idx="15">
                  <c:v>13.1457037426</c:v>
                </c:pt>
                <c:pt idx="16">
                  <c:v>20.735413380000001</c:v>
                </c:pt>
                <c:pt idx="17">
                  <c:v>24.085325513333334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1-4357-9735-C5D5919704FC}"/>
            </c:ext>
          </c:extLst>
        </c:ser>
        <c:ser>
          <c:idx val="2"/>
          <c:order val="2"/>
          <c:tx>
            <c:strRef>
              <c:f>'Talnagögn (eftir skuldb.)'!$A$5</c:f>
              <c:strCache>
                <c:ptCount val="1"/>
                <c:pt idx="0">
                  <c:v>Bein ábyrgð Íslands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skuldb.)'!$D$5:$AC$5</c15:sqref>
                  </c15:fullRef>
                </c:ext>
              </c:extLst>
              <c:f>'Talnagögn (eftir skuldb.)'!$D$5:$U$5</c:f>
              <c:numCache>
                <c:formatCode>0</c:formatCode>
                <c:ptCount val="18"/>
                <c:pt idx="0">
                  <c:v>3183.8801243977009</c:v>
                </c:pt>
                <c:pt idx="1">
                  <c:v>3320.2508960628502</c:v>
                </c:pt>
                <c:pt idx="2">
                  <c:v>3488.6619978786721</c:v>
                </c:pt>
                <c:pt idx="3">
                  <c:v>3349.1418726845113</c:v>
                </c:pt>
                <c:pt idx="4">
                  <c:v>3214.7767009481354</c:v>
                </c:pt>
                <c:pt idx="5">
                  <c:v>3100.2864455671834</c:v>
                </c:pt>
                <c:pt idx="6">
                  <c:v>2987.1929080245104</c:v>
                </c:pt>
                <c:pt idx="7">
                  <c:v>2904.0820212743638</c:v>
                </c:pt>
                <c:pt idx="8">
                  <c:v>2897.4891290577907</c:v>
                </c:pt>
                <c:pt idx="9">
                  <c:v>2925.042105020063</c:v>
                </c:pt>
                <c:pt idx="10">
                  <c:v>2952.8040024274642</c:v>
                </c:pt>
                <c:pt idx="11">
                  <c:v>2928.7346705359428</c:v>
                </c:pt>
                <c:pt idx="12">
                  <c:v>2958.4054040167216</c:v>
                </c:pt>
                <c:pt idx="13">
                  <c:v>3004.0234345148274</c:v>
                </c:pt>
                <c:pt idx="14">
                  <c:v>2895.9553470225364</c:v>
                </c:pt>
                <c:pt idx="15">
                  <c:v>2741.3562450315585</c:v>
                </c:pt>
                <c:pt idx="16">
                  <c:v>2801.4609299549656</c:v>
                </c:pt>
                <c:pt idx="17">
                  <c:v>2803.3768925028426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1-4357-9735-C5D5919704FC}"/>
            </c:ext>
          </c:extLst>
        </c:ser>
        <c:ser>
          <c:idx val="3"/>
          <c:order val="3"/>
          <c:tx>
            <c:strRef>
              <c:f>'Talnagögn (eftir skuldb.)'!$A$6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skuldb.)'!$D$6:$AC$6</c15:sqref>
                  </c15:fullRef>
                </c:ext>
              </c:extLst>
              <c:f>'Talnagögn (eftir skuldb.)'!$D$6:$U$6</c:f>
              <c:numCache>
                <c:formatCode>0</c:formatCode>
                <c:ptCount val="18"/>
                <c:pt idx="0">
                  <c:v>9635.4429681046913</c:v>
                </c:pt>
                <c:pt idx="1">
                  <c:v>9698.3921166557375</c:v>
                </c:pt>
                <c:pt idx="2">
                  <c:v>9602.133213469051</c:v>
                </c:pt>
                <c:pt idx="3">
                  <c:v>9642.7038909593139</c:v>
                </c:pt>
                <c:pt idx="4">
                  <c:v>9633.0671388632345</c:v>
                </c:pt>
                <c:pt idx="5">
                  <c:v>9596.3884139348411</c:v>
                </c:pt>
                <c:pt idx="6">
                  <c:v>9569.6010920516528</c:v>
                </c:pt>
                <c:pt idx="7">
                  <c:v>9563.3130118209174</c:v>
                </c:pt>
                <c:pt idx="8">
                  <c:v>9549.7315494546528</c:v>
                </c:pt>
                <c:pt idx="9">
                  <c:v>9529.3776963808523</c:v>
                </c:pt>
                <c:pt idx="10">
                  <c:v>9506.102469169191</c:v>
                </c:pt>
                <c:pt idx="11">
                  <c:v>9476.7725055466381</c:v>
                </c:pt>
                <c:pt idx="12">
                  <c:v>9436.6729756288969</c:v>
                </c:pt>
                <c:pt idx="13">
                  <c:v>9410.0772356050275</c:v>
                </c:pt>
                <c:pt idx="14">
                  <c:v>9410.6871804963557</c:v>
                </c:pt>
                <c:pt idx="15">
                  <c:v>9421.1456256380152</c:v>
                </c:pt>
                <c:pt idx="16">
                  <c:v>9398.1797703569009</c:v>
                </c:pt>
                <c:pt idx="17">
                  <c:v>9371.6006168717067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71-4357-9735-C5D59197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7569024"/>
        <c:axId val="1007573344"/>
      </c:barChart>
      <c:catAx>
        <c:axId val="1007569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07573344"/>
        <c:crosses val="autoZero"/>
        <c:auto val="1"/>
        <c:lblAlgn val="ctr"/>
        <c:lblOffset val="100"/>
        <c:noMultiLvlLbl val="0"/>
      </c:catAx>
      <c:valAx>
        <c:axId val="100757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0756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frá landbúnaði á Íslandi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Talnagögn!$A$33</c:f>
              <c:strCache>
                <c:ptCount val="1"/>
                <c:pt idx="0">
                  <c:v>Iðragerjun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Talnagögn!$C$33:$AQ$33</c15:sqref>
                  </c15:fullRef>
                </c:ext>
              </c:extLst>
              <c:f>Talnagögn!$C$33:$AI$33</c:f>
              <c:numCache>
                <c:formatCode>0.0</c:formatCode>
                <c:ptCount val="33"/>
                <c:pt idx="0">
                  <c:v>390.99128160766338</c:v>
                </c:pt>
                <c:pt idx="1">
                  <c:v>379.636503983127</c:v>
                </c:pt>
                <c:pt idx="2">
                  <c:v>372.53414134365181</c:v>
                </c:pt>
                <c:pt idx="3">
                  <c:v>370.35534508521414</c:v>
                </c:pt>
                <c:pt idx="4">
                  <c:v>371.05301701304336</c:v>
                </c:pt>
                <c:pt idx="5">
                  <c:v>356.23118585473202</c:v>
                </c:pt>
                <c:pt idx="6">
                  <c:v>360.46157254167485</c:v>
                </c:pt>
                <c:pt idx="7">
                  <c:v>356.34346296985581</c:v>
                </c:pt>
                <c:pt idx="8">
                  <c:v>363.63130007177273</c:v>
                </c:pt>
                <c:pt idx="9">
                  <c:v>358.62542832323572</c:v>
                </c:pt>
                <c:pt idx="10">
                  <c:v>344.95449768608637</c:v>
                </c:pt>
                <c:pt idx="11">
                  <c:v>345.25643889730463</c:v>
                </c:pt>
                <c:pt idx="12" formatCode="0">
                  <c:v>337.43790526586014</c:v>
                </c:pt>
                <c:pt idx="13" formatCode="0">
                  <c:v>332.5073800505121</c:v>
                </c:pt>
                <c:pt idx="14" formatCode="0">
                  <c:v>326.5488678225729</c:v>
                </c:pt>
                <c:pt idx="15" formatCode="0">
                  <c:v>328.88875947551389</c:v>
                </c:pt>
                <c:pt idx="16" formatCode="0">
                  <c:v>336.23362865522927</c:v>
                </c:pt>
                <c:pt idx="17" formatCode="0">
                  <c:v>342.24131904315203</c:v>
                </c:pt>
                <c:pt idx="18" formatCode="0">
                  <c:v>346.54963758561041</c:v>
                </c:pt>
                <c:pt idx="19" formatCode="0">
                  <c:v>352.33036377202978</c:v>
                </c:pt>
                <c:pt idx="20" formatCode="0">
                  <c:v>351.93292694986303</c:v>
                </c:pt>
                <c:pt idx="21" formatCode="0">
                  <c:v>350.44644151899536</c:v>
                </c:pt>
                <c:pt idx="22" formatCode="0">
                  <c:v>342.92382397153733</c:v>
                </c:pt>
                <c:pt idx="23" formatCode="0">
                  <c:v>335.36516101189937</c:v>
                </c:pt>
                <c:pt idx="24" formatCode="0">
                  <c:v>354.36211132911626</c:v>
                </c:pt>
                <c:pt idx="25" formatCode="0">
                  <c:v>357.44409657195143</c:v>
                </c:pt>
                <c:pt idx="26" formatCode="0">
                  <c:v>359.80439968714512</c:v>
                </c:pt>
                <c:pt idx="27" formatCode="0">
                  <c:v>352.14471992501137</c:v>
                </c:pt>
                <c:pt idx="28" formatCode="0">
                  <c:v>341.01923046181969</c:v>
                </c:pt>
                <c:pt idx="29" formatCode="0">
                  <c:v>330.67038131973294</c:v>
                </c:pt>
                <c:pt idx="30" formatCode="0">
                  <c:v>325.40147166517352</c:v>
                </c:pt>
                <c:pt idx="31" formatCode="0">
                  <c:v>323.90787479138146</c:v>
                </c:pt>
                <c:pt idx="32" formatCode="0">
                  <c:v>316.41713558127651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3-47A9-ADE5-4262B7529B9D}"/>
            </c:ext>
          </c:extLst>
        </c:ser>
        <c:ser>
          <c:idx val="1"/>
          <c:order val="1"/>
          <c:tx>
            <c:strRef>
              <c:f>Talnagögn!$A$34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Talnagögn!$C$34:$AQ$34</c15:sqref>
                  </c15:fullRef>
                </c:ext>
              </c:extLst>
              <c:f>Talnagögn!$C$34:$AI$34</c:f>
              <c:numCache>
                <c:formatCode>0.0</c:formatCode>
                <c:ptCount val="33"/>
                <c:pt idx="0">
                  <c:v>99.240475895577191</c:v>
                </c:pt>
                <c:pt idx="1">
                  <c:v>95.725690637017323</c:v>
                </c:pt>
                <c:pt idx="2">
                  <c:v>90.172425043288484</c:v>
                </c:pt>
                <c:pt idx="3">
                  <c:v>89.396009107178031</c:v>
                </c:pt>
                <c:pt idx="4">
                  <c:v>88.163628845467713</c:v>
                </c:pt>
                <c:pt idx="5">
                  <c:v>85.979923848298512</c:v>
                </c:pt>
                <c:pt idx="6">
                  <c:v>86.539610040099276</c:v>
                </c:pt>
                <c:pt idx="7">
                  <c:v>84.553679513828826</c:v>
                </c:pt>
                <c:pt idx="8">
                  <c:v>86.652220823107442</c:v>
                </c:pt>
                <c:pt idx="9">
                  <c:v>84.252169609657642</c:v>
                </c:pt>
                <c:pt idx="10">
                  <c:v>83.335770309792494</c:v>
                </c:pt>
                <c:pt idx="11">
                  <c:v>82.304005640079225</c:v>
                </c:pt>
                <c:pt idx="12" formatCode="0">
                  <c:v>80.167574167749081</c:v>
                </c:pt>
                <c:pt idx="13" formatCode="0">
                  <c:v>78.310219087205752</c:v>
                </c:pt>
                <c:pt idx="14" formatCode="0">
                  <c:v>76.750906343473389</c:v>
                </c:pt>
                <c:pt idx="15" formatCode="0">
                  <c:v>77.491048717503759</c:v>
                </c:pt>
                <c:pt idx="16" formatCode="0">
                  <c:v>81.161272411815304</c:v>
                </c:pt>
                <c:pt idx="17" formatCode="0">
                  <c:v>83.231893558301749</c:v>
                </c:pt>
                <c:pt idx="18" formatCode="0">
                  <c:v>83.848629217113967</c:v>
                </c:pt>
                <c:pt idx="19" formatCode="0">
                  <c:v>84.936818886706874</c:v>
                </c:pt>
                <c:pt idx="20" formatCode="0">
                  <c:v>81.485470990214324</c:v>
                </c:pt>
                <c:pt idx="21" formatCode="0">
                  <c:v>82.558663249417094</c:v>
                </c:pt>
                <c:pt idx="22" formatCode="0">
                  <c:v>78.204944102510694</c:v>
                </c:pt>
                <c:pt idx="23" formatCode="0">
                  <c:v>75.294794160356687</c:v>
                </c:pt>
                <c:pt idx="24" formatCode="0">
                  <c:v>81.384547812663115</c:v>
                </c:pt>
                <c:pt idx="25" formatCode="0">
                  <c:v>82.569590281915694</c:v>
                </c:pt>
                <c:pt idx="26" formatCode="0">
                  <c:v>83.579301891847564</c:v>
                </c:pt>
                <c:pt idx="27" formatCode="0">
                  <c:v>82.1468009302409</c:v>
                </c:pt>
                <c:pt idx="28" formatCode="0">
                  <c:v>80.169977911512461</c:v>
                </c:pt>
                <c:pt idx="29" formatCode="0">
                  <c:v>78.760395984509614</c:v>
                </c:pt>
                <c:pt idx="30" formatCode="0">
                  <c:v>77.035690177935678</c:v>
                </c:pt>
                <c:pt idx="31" formatCode="0">
                  <c:v>77.484660106575575</c:v>
                </c:pt>
                <c:pt idx="32" formatCode="0">
                  <c:v>76.843240373177537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3-47A9-ADE5-4262B7529B9D}"/>
            </c:ext>
          </c:extLst>
        </c:ser>
        <c:ser>
          <c:idx val="2"/>
          <c:order val="2"/>
          <c:tx>
            <c:strRef>
              <c:f>Talnagögn!$A$35</c:f>
              <c:strCache>
                <c:ptCount val="1"/>
                <c:pt idx="0">
                  <c:v>Nytjajarðvegur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Talnagögn!$C$35:$AQ$35</c15:sqref>
                  </c15:fullRef>
                </c:ext>
              </c:extLst>
              <c:f>Talnagögn!$C$35:$AI$35</c:f>
              <c:numCache>
                <c:formatCode>0.0</c:formatCode>
                <c:ptCount val="33"/>
                <c:pt idx="0">
                  <c:v>204.85948731181591</c:v>
                </c:pt>
                <c:pt idx="1">
                  <c:v>201.6241794689673</c:v>
                </c:pt>
                <c:pt idx="2">
                  <c:v>195.56935300068335</c:v>
                </c:pt>
                <c:pt idx="3">
                  <c:v>199.48790101518711</c:v>
                </c:pt>
                <c:pt idx="4">
                  <c:v>204.09175428869139</c:v>
                </c:pt>
                <c:pt idx="5">
                  <c:v>198.84821519842757</c:v>
                </c:pt>
                <c:pt idx="6">
                  <c:v>206.40400840295635</c:v>
                </c:pt>
                <c:pt idx="7">
                  <c:v>203.78683925873719</c:v>
                </c:pt>
                <c:pt idx="8">
                  <c:v>207.34319230656226</c:v>
                </c:pt>
                <c:pt idx="9">
                  <c:v>212.09520769725611</c:v>
                </c:pt>
                <c:pt idx="10">
                  <c:v>210.36093811882617</c:v>
                </c:pt>
                <c:pt idx="11">
                  <c:v>209.63212357799426</c:v>
                </c:pt>
                <c:pt idx="12" formatCode="0">
                  <c:v>202.71921077524308</c:v>
                </c:pt>
                <c:pt idx="13" formatCode="0">
                  <c:v>199.47294217117911</c:v>
                </c:pt>
                <c:pt idx="14" formatCode="0">
                  <c:v>198.78698928839313</c:v>
                </c:pt>
                <c:pt idx="15" formatCode="0">
                  <c:v>198.27986509158265</c:v>
                </c:pt>
                <c:pt idx="16" formatCode="0">
                  <c:v>213.59380483301874</c:v>
                </c:pt>
                <c:pt idx="17" formatCode="0">
                  <c:v>222.59101593680677</c:v>
                </c:pt>
                <c:pt idx="18" formatCode="0">
                  <c:v>231.03823597096982</c:v>
                </c:pt>
                <c:pt idx="19" formatCode="0">
                  <c:v>215.47479693648816</c:v>
                </c:pt>
                <c:pt idx="20" formatCode="0">
                  <c:v>209.05393093992564</c:v>
                </c:pt>
                <c:pt idx="21" formatCode="0">
                  <c:v>207.16448434273491</c:v>
                </c:pt>
                <c:pt idx="22" formatCode="0">
                  <c:v>214.12992465978354</c:v>
                </c:pt>
                <c:pt idx="23" formatCode="0">
                  <c:v>209.66528972984867</c:v>
                </c:pt>
                <c:pt idx="24" formatCode="0">
                  <c:v>228.43444449155916</c:v>
                </c:pt>
                <c:pt idx="25" formatCode="0">
                  <c:v>214.1739539935889</c:v>
                </c:pt>
                <c:pt idx="26" formatCode="0">
                  <c:v>210.61728257971464</c:v>
                </c:pt>
                <c:pt idx="27" formatCode="0">
                  <c:v>220.47602358625886</c:v>
                </c:pt>
                <c:pt idx="28" formatCode="0">
                  <c:v>211.00446658159501</c:v>
                </c:pt>
                <c:pt idx="29" formatCode="0">
                  <c:v>201.77712799682146</c:v>
                </c:pt>
                <c:pt idx="30" formatCode="0">
                  <c:v>206.33013627577219</c:v>
                </c:pt>
                <c:pt idx="31" formatCode="0">
                  <c:v>210.61917258202692</c:v>
                </c:pt>
                <c:pt idx="32" formatCode="0">
                  <c:v>204.89917063838487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33-47A9-ADE5-4262B7529B9D}"/>
            </c:ext>
          </c:extLst>
        </c:ser>
        <c:ser>
          <c:idx val="3"/>
          <c:order val="3"/>
          <c:tx>
            <c:strRef>
              <c:f>Talnagögn!$A$36</c:f>
              <c:strCache>
                <c:ptCount val="1"/>
                <c:pt idx="0">
                  <c:v>Kölkun og CO2-losun frá áburði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Talnagögn!$C$36:$AQ$36</c15:sqref>
                  </c15:fullRef>
                </c:ext>
              </c:extLst>
              <c:f>Talnagögn!$C$36:$AI$36</c:f>
              <c:numCache>
                <c:formatCode>0.0</c:formatCode>
                <c:ptCount val="33"/>
                <c:pt idx="0">
                  <c:v>2.3099999999999999E-2</c:v>
                </c:pt>
                <c:pt idx="1">
                  <c:v>9.2492400000000006E-3</c:v>
                </c:pt>
                <c:pt idx="2">
                  <c:v>3.2451320000000006E-2</c:v>
                </c:pt>
                <c:pt idx="3">
                  <c:v>2.2004839999999998E-2</c:v>
                </c:pt>
                <c:pt idx="4">
                  <c:v>8.7999999999999988E-3</c:v>
                </c:pt>
                <c:pt idx="5">
                  <c:v>2.4369458069135801</c:v>
                </c:pt>
                <c:pt idx="6">
                  <c:v>2.6508298965432116</c:v>
                </c:pt>
                <c:pt idx="7">
                  <c:v>2.5593616019753092</c:v>
                </c:pt>
                <c:pt idx="8">
                  <c:v>2.5464230488888897</c:v>
                </c:pt>
                <c:pt idx="9">
                  <c:v>2.7616834585185188</c:v>
                </c:pt>
                <c:pt idx="10">
                  <c:v>2.7621307511111111</c:v>
                </c:pt>
                <c:pt idx="11">
                  <c:v>2.6959684128395072</c:v>
                </c:pt>
                <c:pt idx="12" formatCode="0">
                  <c:v>2.4154087303703711</c:v>
                </c:pt>
                <c:pt idx="13" formatCode="0">
                  <c:v>4.6716002340740737</c:v>
                </c:pt>
                <c:pt idx="14" formatCode="0">
                  <c:v>4.779621988641976</c:v>
                </c:pt>
                <c:pt idx="15" formatCode="0">
                  <c:v>4.5326526558024689</c:v>
                </c:pt>
                <c:pt idx="16" formatCode="0">
                  <c:v>4.4245318740740744</c:v>
                </c:pt>
                <c:pt idx="17" formatCode="0">
                  <c:v>4.0608959424240698</c:v>
                </c:pt>
                <c:pt idx="18" formatCode="0">
                  <c:v>7.018974987308642</c:v>
                </c:pt>
                <c:pt idx="19" formatCode="0">
                  <c:v>5.7231211653054324</c:v>
                </c:pt>
                <c:pt idx="20" formatCode="0">
                  <c:v>3.3200173570168667</c:v>
                </c:pt>
                <c:pt idx="21" formatCode="0">
                  <c:v>3.3116244576399865</c:v>
                </c:pt>
                <c:pt idx="22" formatCode="0">
                  <c:v>3.113345664068933</c:v>
                </c:pt>
                <c:pt idx="23" formatCode="0">
                  <c:v>2.9393722674066671</c:v>
                </c:pt>
                <c:pt idx="24" formatCode="0">
                  <c:v>3.0796660976106667</c:v>
                </c:pt>
                <c:pt idx="25" formatCode="0">
                  <c:v>2.7684426069197334</c:v>
                </c:pt>
                <c:pt idx="26" formatCode="0">
                  <c:v>3.0375577524878672</c:v>
                </c:pt>
                <c:pt idx="27" formatCode="0">
                  <c:v>3.7472091801653669</c:v>
                </c:pt>
                <c:pt idx="28" formatCode="0">
                  <c:v>3.8144279394697667</c:v>
                </c:pt>
                <c:pt idx="29" formatCode="0">
                  <c:v>7.8298564301432938</c:v>
                </c:pt>
                <c:pt idx="30" formatCode="0">
                  <c:v>7.0962474304071614</c:v>
                </c:pt>
                <c:pt idx="31" formatCode="0">
                  <c:v>6.9476443676373254</c:v>
                </c:pt>
                <c:pt idx="32" formatCode="0">
                  <c:v>5.3947480884316725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33-47A9-ADE5-4262B7529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398384"/>
        <c:axId val="439399464"/>
      </c:lineChart>
      <c:catAx>
        <c:axId val="439398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99464"/>
        <c:crosses val="autoZero"/>
        <c:auto val="1"/>
        <c:lblAlgn val="ctr"/>
        <c:lblOffset val="100"/>
        <c:noMultiLvlLbl val="0"/>
      </c:catAx>
      <c:valAx>
        <c:axId val="4393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939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frá landbúnaði á Íslandi</a:t>
            </a:r>
          </a:p>
          <a:p>
            <a:pPr>
              <a:defRPr/>
            </a:pPr>
            <a:r>
              <a:rPr lang="en-US" baseline="0"/>
              <a:t>1990-2022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Talnagögn!$A$39</c:f>
              <c:strCache>
                <c:ptCount val="1"/>
                <c:pt idx="0">
                  <c:v>Áburðarnotkun í landbúnaði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Talnagögn!$C$39:$AI$39</c:f>
              <c:numCache>
                <c:formatCode>0.0</c:formatCode>
                <c:ptCount val="33"/>
                <c:pt idx="0">
                  <c:v>150.30319228636026</c:v>
                </c:pt>
                <c:pt idx="1">
                  <c:v>144.55628514793921</c:v>
                </c:pt>
                <c:pt idx="2">
                  <c:v>136.62121447253608</c:v>
                </c:pt>
                <c:pt idx="3">
                  <c:v>139.46389526423712</c:v>
                </c:pt>
                <c:pt idx="4">
                  <c:v>142.10126861431286</c:v>
                </c:pt>
                <c:pt idx="5">
                  <c:v>138.3532963374862</c:v>
                </c:pt>
                <c:pt idx="6">
                  <c:v>144.98141654383454</c:v>
                </c:pt>
                <c:pt idx="7">
                  <c:v>141.46911902525977</c:v>
                </c:pt>
                <c:pt idx="8">
                  <c:v>143.50895796992054</c:v>
                </c:pt>
                <c:pt idx="9">
                  <c:v>148.01335446571323</c:v>
                </c:pt>
                <c:pt idx="10">
                  <c:v>145.86235970782474</c:v>
                </c:pt>
                <c:pt idx="11">
                  <c:v>144.66800929644884</c:v>
                </c:pt>
                <c:pt idx="12" formatCode="0">
                  <c:v>136.60263405268853</c:v>
                </c:pt>
                <c:pt idx="13" formatCode="0">
                  <c:v>134.41381834422492</c:v>
                </c:pt>
                <c:pt idx="14" formatCode="0">
                  <c:v>132.06951521886302</c:v>
                </c:pt>
                <c:pt idx="15" formatCode="0">
                  <c:v>130.13566791612408</c:v>
                </c:pt>
                <c:pt idx="16" formatCode="0">
                  <c:v>145.11949868957686</c:v>
                </c:pt>
                <c:pt idx="17" formatCode="0">
                  <c:v>153.59129981333353</c:v>
                </c:pt>
                <c:pt idx="18" formatCode="0">
                  <c:v>164.57504617708236</c:v>
                </c:pt>
                <c:pt idx="19" formatCode="0">
                  <c:v>147.54550777668041</c:v>
                </c:pt>
                <c:pt idx="20" formatCode="0">
                  <c:v>138.80554469217185</c:v>
                </c:pt>
                <c:pt idx="21" formatCode="0">
                  <c:v>137.01070560317436</c:v>
                </c:pt>
                <c:pt idx="22" formatCode="0">
                  <c:v>143.56065272354843</c:v>
                </c:pt>
                <c:pt idx="23" formatCode="0">
                  <c:v>139.2098541088441</c:v>
                </c:pt>
                <c:pt idx="24" formatCode="0">
                  <c:v>157.96411083974283</c:v>
                </c:pt>
                <c:pt idx="25" formatCode="0">
                  <c:v>143.35011308856198</c:v>
                </c:pt>
                <c:pt idx="26" formatCode="0">
                  <c:v>139.90220764910703</c:v>
                </c:pt>
                <c:pt idx="27" formatCode="0">
                  <c:v>150.31999031478495</c:v>
                </c:pt>
                <c:pt idx="28" formatCode="0">
                  <c:v>140.85281773698679</c:v>
                </c:pt>
                <c:pt idx="29" formatCode="0">
                  <c:v>135.18233055909326</c:v>
                </c:pt>
                <c:pt idx="30" formatCode="0">
                  <c:v>138.77622244013992</c:v>
                </c:pt>
                <c:pt idx="31" formatCode="0">
                  <c:v>142.70364739234228</c:v>
                </c:pt>
                <c:pt idx="32" formatCode="0">
                  <c:v>135.09759271099608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FD55-44DD-B07F-D48DEB0634F8}"/>
            </c:ext>
          </c:extLst>
        </c:ser>
        <c:ser>
          <c:idx val="2"/>
          <c:order val="1"/>
          <c:tx>
            <c:strRef>
              <c:f>Talnagögn!$A$40</c:f>
              <c:strCache>
                <c:ptCount val="1"/>
                <c:pt idx="0">
                  <c:v>Nautgripir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Talnagögn!$C$40:$AI$40</c:f>
              <c:numCache>
                <c:formatCode>0.0</c:formatCode>
                <c:ptCount val="33"/>
                <c:pt idx="0">
                  <c:v>192.20089768180623</c:v>
                </c:pt>
                <c:pt idx="1">
                  <c:v>195.18432353252211</c:v>
                </c:pt>
                <c:pt idx="2">
                  <c:v>196.82494772382606</c:v>
                </c:pt>
                <c:pt idx="3">
                  <c:v>192.0948967992386</c:v>
                </c:pt>
                <c:pt idx="4">
                  <c:v>187.86850909326003</c:v>
                </c:pt>
                <c:pt idx="5">
                  <c:v>188.19302031863756</c:v>
                </c:pt>
                <c:pt idx="6">
                  <c:v>190.49326975461165</c:v>
                </c:pt>
                <c:pt idx="7">
                  <c:v>180.98180007998818</c:v>
                </c:pt>
                <c:pt idx="8">
                  <c:v>183.4717600240055</c:v>
                </c:pt>
                <c:pt idx="9">
                  <c:v>179.02210255868258</c:v>
                </c:pt>
                <c:pt idx="10">
                  <c:v>173.75948181963588</c:v>
                </c:pt>
                <c:pt idx="11">
                  <c:v>170.20545169097213</c:v>
                </c:pt>
                <c:pt idx="12" formatCode="0">
                  <c:v>164.06187202138921</c:v>
                </c:pt>
                <c:pt idx="13" formatCode="0">
                  <c:v>160.1573197542948</c:v>
                </c:pt>
                <c:pt idx="14" formatCode="0">
                  <c:v>156.48374418867218</c:v>
                </c:pt>
                <c:pt idx="15" formatCode="0">
                  <c:v>157.95582110081276</c:v>
                </c:pt>
                <c:pt idx="16" formatCode="0">
                  <c:v>165.37270837148668</c:v>
                </c:pt>
                <c:pt idx="17" formatCode="0">
                  <c:v>171.54423004488902</c:v>
                </c:pt>
                <c:pt idx="18" formatCode="0">
                  <c:v>174.65002079076677</c:v>
                </c:pt>
                <c:pt idx="19" formatCode="0">
                  <c:v>176.99746060623545</c:v>
                </c:pt>
                <c:pt idx="20" formatCode="0">
                  <c:v>172.38693271572851</c:v>
                </c:pt>
                <c:pt idx="21" formatCode="0">
                  <c:v>171.78302540952646</c:v>
                </c:pt>
                <c:pt idx="22" formatCode="0">
                  <c:v>164.24826131567468</c:v>
                </c:pt>
                <c:pt idx="23" formatCode="0">
                  <c:v>160.24175041983204</c:v>
                </c:pt>
                <c:pt idx="24" formatCode="0">
                  <c:v>173.28397515306293</c:v>
                </c:pt>
                <c:pt idx="25" formatCode="0">
                  <c:v>183.37828815083199</c:v>
                </c:pt>
                <c:pt idx="26" formatCode="0">
                  <c:v>184.99764915754656</c:v>
                </c:pt>
                <c:pt idx="27" formatCode="0">
                  <c:v>184.94574333171732</c:v>
                </c:pt>
                <c:pt idx="28" formatCode="0">
                  <c:v>185.64185979016065</c:v>
                </c:pt>
                <c:pt idx="29" formatCode="0">
                  <c:v>186.14585608678888</c:v>
                </c:pt>
                <c:pt idx="30" formatCode="0">
                  <c:v>184.78030104760606</c:v>
                </c:pt>
                <c:pt idx="31" formatCode="0">
                  <c:v>186.13311586460156</c:v>
                </c:pt>
                <c:pt idx="32" formatCode="0">
                  <c:v>184.88852716079106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FD55-44DD-B07F-D48DEB0634F8}"/>
            </c:ext>
          </c:extLst>
        </c:ser>
        <c:ser>
          <c:idx val="6"/>
          <c:order val="2"/>
          <c:tx>
            <c:strRef>
              <c:f>Talnagögn!$A$44</c:f>
              <c:strCache>
                <c:ptCount val="1"/>
                <c:pt idx="0">
                  <c:v>Sauðfé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Talnagögn!$C$44:$AI$44</c:f>
              <c:numCache>
                <c:formatCode>0.0</c:formatCode>
                <c:ptCount val="33"/>
                <c:pt idx="0">
                  <c:v>231.97309834392286</c:v>
                </c:pt>
                <c:pt idx="1">
                  <c:v>215.53232986075906</c:v>
                </c:pt>
                <c:pt idx="2">
                  <c:v>204.67702358001839</c:v>
                </c:pt>
                <c:pt idx="3">
                  <c:v>205.03549771918404</c:v>
                </c:pt>
                <c:pt idx="4">
                  <c:v>208.30506502958414</c:v>
                </c:pt>
                <c:pt idx="5">
                  <c:v>191.24976082106613</c:v>
                </c:pt>
                <c:pt idx="6">
                  <c:v>192.47328147554617</c:v>
                </c:pt>
                <c:pt idx="7">
                  <c:v>196.49426052130917</c:v>
                </c:pt>
                <c:pt idx="8">
                  <c:v>202.35493537811325</c:v>
                </c:pt>
                <c:pt idx="9">
                  <c:v>200.75952740557258</c:v>
                </c:pt>
                <c:pt idx="10">
                  <c:v>191.9247211612666</c:v>
                </c:pt>
                <c:pt idx="11">
                  <c:v>194.40619690528533</c:v>
                </c:pt>
                <c:pt idx="12" formatCode="0">
                  <c:v>192.60576126998507</c:v>
                </c:pt>
                <c:pt idx="13" formatCode="0">
                  <c:v>189.75797330209153</c:v>
                </c:pt>
                <c:pt idx="14" formatCode="0">
                  <c:v>185.93829643309422</c:v>
                </c:pt>
                <c:pt idx="15" formatCode="0">
                  <c:v>185.22702706761959</c:v>
                </c:pt>
                <c:pt idx="16" formatCode="0">
                  <c:v>186.30783275376959</c:v>
                </c:pt>
                <c:pt idx="17" formatCode="0">
                  <c:v>187.03614470297396</c:v>
                </c:pt>
                <c:pt idx="18" formatCode="0">
                  <c:v>188.60458574825802</c:v>
                </c:pt>
                <c:pt idx="19" formatCode="0">
                  <c:v>193.63472041831696</c:v>
                </c:pt>
                <c:pt idx="20" formatCode="0">
                  <c:v>197.40664765272646</c:v>
                </c:pt>
                <c:pt idx="21" formatCode="0">
                  <c:v>194.82778827683521</c:v>
                </c:pt>
                <c:pt idx="22" formatCode="0">
                  <c:v>193.30521989457438</c:v>
                </c:pt>
                <c:pt idx="23" formatCode="0">
                  <c:v>189.30405596918726</c:v>
                </c:pt>
                <c:pt idx="24" formatCode="0">
                  <c:v>196.84053163595348</c:v>
                </c:pt>
                <c:pt idx="25" formatCode="0">
                  <c:v>191.05446482079472</c:v>
                </c:pt>
                <c:pt idx="26" formatCode="0">
                  <c:v>191.65988004740157</c:v>
                </c:pt>
                <c:pt idx="27" formatCode="0">
                  <c:v>183.8378992024337</c:v>
                </c:pt>
                <c:pt idx="28" formatCode="0">
                  <c:v>174.71877501209048</c:v>
                </c:pt>
                <c:pt idx="29" formatCode="0">
                  <c:v>161.73279914807543</c:v>
                </c:pt>
                <c:pt idx="30" formatCode="0">
                  <c:v>155.89563239855758</c:v>
                </c:pt>
                <c:pt idx="31" formatCode="0">
                  <c:v>155.45823889709595</c:v>
                </c:pt>
                <c:pt idx="32" formatCode="0">
                  <c:v>148.48285192128748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FD55-44DD-B07F-D48DEB0634F8}"/>
            </c:ext>
          </c:extLst>
        </c:ser>
        <c:ser>
          <c:idx val="10"/>
          <c:order val="3"/>
          <c:tx>
            <c:strRef>
              <c:f>Talnagögn!$A$48</c:f>
              <c:strCache>
                <c:ptCount val="1"/>
                <c:pt idx="0">
                  <c:v>Hestar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Talnagögn!$C$48:$AI$48</c:f>
              <c:numCache>
                <c:formatCode>0.0</c:formatCode>
                <c:ptCount val="33"/>
                <c:pt idx="0">
                  <c:v>41.040943385060714</c:v>
                </c:pt>
                <c:pt idx="1">
                  <c:v>42.165300031579292</c:v>
                </c:pt>
                <c:pt idx="2">
                  <c:v>42.788735940783063</c:v>
                </c:pt>
                <c:pt idx="3">
                  <c:v>43.669539545090345</c:v>
                </c:pt>
                <c:pt idx="4">
                  <c:v>44.636329444022763</c:v>
                </c:pt>
                <c:pt idx="5">
                  <c:v>44.552501874119407</c:v>
                </c:pt>
                <c:pt idx="6">
                  <c:v>45.68391536080383</c:v>
                </c:pt>
                <c:pt idx="7">
                  <c:v>45.276087502850373</c:v>
                </c:pt>
                <c:pt idx="8">
                  <c:v>45.103718578746637</c:v>
                </c:pt>
                <c:pt idx="9">
                  <c:v>44.1253518888389</c:v>
                </c:pt>
                <c:pt idx="10">
                  <c:v>42.032919707128642</c:v>
                </c:pt>
                <c:pt idx="11">
                  <c:v>42.171372633761202</c:v>
                </c:pt>
                <c:pt idx="12" formatCode="0">
                  <c:v>40.406413536931431</c:v>
                </c:pt>
                <c:pt idx="13" formatCode="0">
                  <c:v>40.816286582446622</c:v>
                </c:pt>
                <c:pt idx="14" formatCode="0">
                  <c:v>41.225316650513008</c:v>
                </c:pt>
                <c:pt idx="15" formatCode="0">
                  <c:v>42.611314261044889</c:v>
                </c:pt>
                <c:pt idx="16" formatCode="0">
                  <c:v>43.064656795076644</c:v>
                </c:pt>
                <c:pt idx="17" formatCode="0">
                  <c:v>43.742268686023337</c:v>
                </c:pt>
                <c:pt idx="18" formatCode="0">
                  <c:v>44.263236735297383</c:v>
                </c:pt>
                <c:pt idx="19" formatCode="0">
                  <c:v>43.892169054541903</c:v>
                </c:pt>
                <c:pt idx="20" formatCode="0">
                  <c:v>43.817706492683662</c:v>
                </c:pt>
                <c:pt idx="21" formatCode="0">
                  <c:v>44.432997669969559</c:v>
                </c:pt>
                <c:pt idx="22" formatCode="0">
                  <c:v>44.005281611045213</c:v>
                </c:pt>
                <c:pt idx="23" formatCode="0">
                  <c:v>42.651797891294791</c:v>
                </c:pt>
                <c:pt idx="24" formatCode="0">
                  <c:v>44.298536416991148</c:v>
                </c:pt>
                <c:pt idx="25" formatCode="0">
                  <c:v>44.125654462871765</c:v>
                </c:pt>
                <c:pt idx="26" formatCode="0">
                  <c:v>44.060823730077004</c:v>
                </c:pt>
                <c:pt idx="27" formatCode="0">
                  <c:v>42.930835431276947</c:v>
                </c:pt>
                <c:pt idx="28" formatCode="0">
                  <c:v>38.594190185236286</c:v>
                </c:pt>
                <c:pt idx="29" formatCode="0">
                  <c:v>40.167302229594945</c:v>
                </c:pt>
                <c:pt idx="30" formatCode="0">
                  <c:v>40.793771837022298</c:v>
                </c:pt>
                <c:pt idx="31" formatCode="0">
                  <c:v>39.196092357078243</c:v>
                </c:pt>
                <c:pt idx="32" formatCode="0">
                  <c:v>38.907766203333082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FD55-44DD-B07F-D48DEB0634F8}"/>
            </c:ext>
          </c:extLst>
        </c:ser>
        <c:ser>
          <c:idx val="14"/>
          <c:order val="4"/>
          <c:tx>
            <c:strRef>
              <c:f>Talnagögn!$A$52</c:f>
              <c:strCache>
                <c:ptCount val="1"/>
                <c:pt idx="0">
                  <c:v>Framræst ræktarland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Talnagögn!$C$52:$AI$52</c:f>
              <c:numCache>
                <c:formatCode>0.0</c:formatCode>
                <c:ptCount val="33"/>
                <c:pt idx="0">
                  <c:v>54.320350088033706</c:v>
                </c:pt>
                <c:pt idx="1">
                  <c:v>56.785485802548827</c:v>
                </c:pt>
                <c:pt idx="2">
                  <c:v>58.779936347285393</c:v>
                </c:pt>
                <c:pt idx="3">
                  <c:v>59.850887862339299</c:v>
                </c:pt>
                <c:pt idx="4">
                  <c:v>61.724389225468769</c:v>
                </c:pt>
                <c:pt idx="5">
                  <c:v>62.740094233589261</c:v>
                </c:pt>
                <c:pt idx="6">
                  <c:v>63.757948552559171</c:v>
                </c:pt>
                <c:pt idx="7">
                  <c:v>64.603854447638099</c:v>
                </c:pt>
                <c:pt idx="8">
                  <c:v>66.031811712528167</c:v>
                </c:pt>
                <c:pt idx="9">
                  <c:v>66.59611273396709</c:v>
                </c:pt>
                <c:pt idx="10">
                  <c:v>66.966784138884236</c:v>
                </c:pt>
                <c:pt idx="11">
                  <c:v>67.301790967458686</c:v>
                </c:pt>
                <c:pt idx="12" formatCode="0">
                  <c:v>68.220153299337369</c:v>
                </c:pt>
                <c:pt idx="13" formatCode="0">
                  <c:v>69.276187035406579</c:v>
                </c:pt>
                <c:pt idx="14" formatCode="0">
                  <c:v>70.978980371859535</c:v>
                </c:pt>
                <c:pt idx="15" formatCode="0">
                  <c:v>72.160730929169461</c:v>
                </c:pt>
                <c:pt idx="16" formatCode="0">
                  <c:v>72.309470729669755</c:v>
                </c:pt>
                <c:pt idx="17" formatCode="0">
                  <c:v>72.458195197272033</c:v>
                </c:pt>
                <c:pt idx="18" formatCode="0">
                  <c:v>72.74044574267559</c:v>
                </c:pt>
                <c:pt idx="19" formatCode="0">
                  <c:v>72.866817609745411</c:v>
                </c:pt>
                <c:pt idx="20" formatCode="0">
                  <c:v>72.903416137100706</c:v>
                </c:pt>
                <c:pt idx="21" formatCode="0">
                  <c:v>72.947932263410436</c:v>
                </c:pt>
                <c:pt idx="22" formatCode="0">
                  <c:v>72.996848440308028</c:v>
                </c:pt>
                <c:pt idx="23" formatCode="0">
                  <c:v>73.043372996452547</c:v>
                </c:pt>
                <c:pt idx="24" formatCode="0">
                  <c:v>73.094285417483846</c:v>
                </c:pt>
                <c:pt idx="25" formatCode="0">
                  <c:v>73.189354169591411</c:v>
                </c:pt>
                <c:pt idx="26" formatCode="0">
                  <c:v>73.264347133793663</c:v>
                </c:pt>
                <c:pt idx="27" formatCode="0">
                  <c:v>73.424333047941957</c:v>
                </c:pt>
                <c:pt idx="28" formatCode="0">
                  <c:v>73.660226874469402</c:v>
                </c:pt>
                <c:pt idx="29" formatCode="0">
                  <c:v>73.901974428457819</c:v>
                </c:pt>
                <c:pt idx="30" formatCode="0">
                  <c:v>74.213856957856677</c:v>
                </c:pt>
                <c:pt idx="31" formatCode="0">
                  <c:v>74.438146584495641</c:v>
                </c:pt>
                <c:pt idx="32" formatCode="0">
                  <c:v>74.677368373765589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4-FD55-44DD-B07F-D48DEB0634F8}"/>
            </c:ext>
          </c:extLst>
        </c:ser>
        <c:ser>
          <c:idx val="1"/>
          <c:order val="5"/>
          <c:tx>
            <c:strRef>
              <c:f>Talnagögn!$A$53</c:f>
              <c:strCache>
                <c:ptCount val="1"/>
                <c:pt idx="0">
                  <c:v>Önnur losun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  <c:extLst/>
            </c:numRef>
          </c:cat>
          <c:val>
            <c:numRef>
              <c:f>Talnagögn!$C$53:$AI$53</c:f>
              <c:numCache>
                <c:formatCode>0.0</c:formatCode>
                <c:ptCount val="33"/>
                <c:pt idx="0">
                  <c:v>25.275863029872767</c:v>
                </c:pt>
                <c:pt idx="1">
                  <c:v>22.771898953763298</c:v>
                </c:pt>
                <c:pt idx="2">
                  <c:v>18.616512643174588</c:v>
                </c:pt>
                <c:pt idx="3">
                  <c:v>19.146542857489976</c:v>
                </c:pt>
                <c:pt idx="4">
                  <c:v>18.681638740553922</c:v>
                </c:pt>
                <c:pt idx="5">
                  <c:v>18.407597123472783</c:v>
                </c:pt>
                <c:pt idx="6">
                  <c:v>18.666189193918399</c:v>
                </c:pt>
                <c:pt idx="7">
                  <c:v>18.418221767351497</c:v>
                </c:pt>
                <c:pt idx="8">
                  <c:v>19.701952587017104</c:v>
                </c:pt>
                <c:pt idx="9">
                  <c:v>19.218040035893637</c:v>
                </c:pt>
                <c:pt idx="10">
                  <c:v>20.867070331076093</c:v>
                </c:pt>
                <c:pt idx="11">
                  <c:v>21.135715034291479</c:v>
                </c:pt>
                <c:pt idx="12" formatCode="0">
                  <c:v>20.84326475889111</c:v>
                </c:pt>
                <c:pt idx="13" formatCode="0">
                  <c:v>20.540556524506542</c:v>
                </c:pt>
                <c:pt idx="14" formatCode="0">
                  <c:v>20.170532580079339</c:v>
                </c:pt>
                <c:pt idx="15" formatCode="0">
                  <c:v>21.101764665632004</c:v>
                </c:pt>
                <c:pt idx="16" formatCode="0">
                  <c:v>23.239070434557675</c:v>
                </c:pt>
                <c:pt idx="17" formatCode="0">
                  <c:v>23.752986036192738</c:v>
                </c:pt>
                <c:pt idx="18" formatCode="0">
                  <c:v>23.622142566922776</c:v>
                </c:pt>
                <c:pt idx="19" formatCode="0">
                  <c:v>23.528425295010038</c:v>
                </c:pt>
                <c:pt idx="20" formatCode="0">
                  <c:v>20.472098546608663</c:v>
                </c:pt>
                <c:pt idx="21" formatCode="0">
                  <c:v>22.478764345871355</c:v>
                </c:pt>
                <c:pt idx="22" formatCode="0">
                  <c:v>20.255774412749815</c:v>
                </c:pt>
                <c:pt idx="23" formatCode="0">
                  <c:v>18.813785783900471</c:v>
                </c:pt>
                <c:pt idx="24" formatCode="0">
                  <c:v>21.779330267714954</c:v>
                </c:pt>
                <c:pt idx="25" formatCode="0">
                  <c:v>21.858208761723859</c:v>
                </c:pt>
                <c:pt idx="26" formatCode="0">
                  <c:v>23.15363419326934</c:v>
                </c:pt>
                <c:pt idx="27" formatCode="0">
                  <c:v>23.055952293521614</c:v>
                </c:pt>
                <c:pt idx="28" formatCode="0">
                  <c:v>22.540233295453163</c:v>
                </c:pt>
                <c:pt idx="29" formatCode="0">
                  <c:v>21.907499279196827</c:v>
                </c:pt>
                <c:pt idx="30" formatCode="0">
                  <c:v>21.403760868106019</c:v>
                </c:pt>
                <c:pt idx="31" formatCode="0">
                  <c:v>21.030110752007658</c:v>
                </c:pt>
                <c:pt idx="32" formatCode="0">
                  <c:v>21.500188311097418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55-44DD-B07F-D48DEB063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038936"/>
        <c:axId val="1142935720"/>
      </c:lineChart>
      <c:catAx>
        <c:axId val="1082038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2935720"/>
        <c:crosses val="autoZero"/>
        <c:auto val="1"/>
        <c:lblAlgn val="ctr"/>
        <c:lblOffset val="100"/>
        <c:noMultiLvlLbl val="0"/>
      </c:catAx>
      <c:valAx>
        <c:axId val="114293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8203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frá landnotkun og skógrækt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(LULUCF) á Íslandi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Talnagögn!$A$56</c:f>
              <c:strCache>
                <c:ptCount val="1"/>
                <c:pt idx="0">
                  <c:v>Skóglendi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Talnagögn!$C$56:$AI$56</c:f>
              <c:numCache>
                <c:formatCode>0.0</c:formatCode>
                <c:ptCount val="33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 formatCode="0">
                  <c:v>-103.79004329177077</c:v>
                </c:pt>
                <c:pt idx="13" formatCode="0">
                  <c:v>-114.24532501854831</c:v>
                </c:pt>
                <c:pt idx="14" formatCode="0">
                  <c:v>-120.4220461066152</c:v>
                </c:pt>
                <c:pt idx="15" formatCode="0">
                  <c:v>-139.53283084612821</c:v>
                </c:pt>
                <c:pt idx="16" formatCode="0">
                  <c:v>-146.02989257637694</c:v>
                </c:pt>
                <c:pt idx="17" formatCode="0">
                  <c:v>-254.3766903273322</c:v>
                </c:pt>
                <c:pt idx="18" formatCode="0">
                  <c:v>-257.95613532119734</c:v>
                </c:pt>
                <c:pt idx="19" formatCode="0">
                  <c:v>-270.78659379846266</c:v>
                </c:pt>
                <c:pt idx="20" formatCode="0">
                  <c:v>-293.28320862576192</c:v>
                </c:pt>
                <c:pt idx="21" formatCode="0">
                  <c:v>-320.47278807024912</c:v>
                </c:pt>
                <c:pt idx="22" formatCode="0">
                  <c:v>-331.42877177339551</c:v>
                </c:pt>
                <c:pt idx="23" formatCode="0">
                  <c:v>-349.1103408038573</c:v>
                </c:pt>
                <c:pt idx="24" formatCode="0">
                  <c:v>-372.70908898153158</c:v>
                </c:pt>
                <c:pt idx="25" formatCode="0">
                  <c:v>-397.63056947950906</c:v>
                </c:pt>
                <c:pt idx="26" formatCode="0">
                  <c:v>-421.37229350850288</c:v>
                </c:pt>
                <c:pt idx="27" formatCode="0">
                  <c:v>-459.46432879353944</c:v>
                </c:pt>
                <c:pt idx="28" formatCode="0">
                  <c:v>-488.70796294203728</c:v>
                </c:pt>
                <c:pt idx="29" formatCode="0">
                  <c:v>-489.68982564132403</c:v>
                </c:pt>
                <c:pt idx="30" formatCode="0">
                  <c:v>-492.90740182377704</c:v>
                </c:pt>
                <c:pt idx="31" formatCode="0">
                  <c:v>-508.96217200365254</c:v>
                </c:pt>
                <c:pt idx="32" formatCode="0">
                  <c:v>-519.77639262511298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A-4516-83D9-88703D23F3D8}"/>
            </c:ext>
          </c:extLst>
        </c:ser>
        <c:ser>
          <c:idx val="1"/>
          <c:order val="1"/>
          <c:tx>
            <c:strRef>
              <c:f>Talnagögn!$A$57</c:f>
              <c:strCache>
                <c:ptCount val="1"/>
                <c:pt idx="0">
                  <c:v>Ræktunarland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Talnagögn!$C$57:$AI$57</c:f>
              <c:numCache>
                <c:formatCode>0.0</c:formatCode>
                <c:ptCount val="33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 formatCode="0">
                  <c:v>1994.7375034034592</c:v>
                </c:pt>
                <c:pt idx="13" formatCode="0">
                  <c:v>1995.1030092210199</c:v>
                </c:pt>
                <c:pt idx="14" formatCode="0">
                  <c:v>1995.4386145586714</c:v>
                </c:pt>
                <c:pt idx="15" formatCode="0">
                  <c:v>1995.8294427645906</c:v>
                </c:pt>
                <c:pt idx="16" formatCode="0">
                  <c:v>1996.2743134683944</c:v>
                </c:pt>
                <c:pt idx="17" formatCode="0">
                  <c:v>1996.6742325513421</c:v>
                </c:pt>
                <c:pt idx="18" formatCode="0">
                  <c:v>1997.127177386541</c:v>
                </c:pt>
                <c:pt idx="19" formatCode="0">
                  <c:v>1997.6054513949769</c:v>
                </c:pt>
                <c:pt idx="20" formatCode="0">
                  <c:v>1998.0895603736144</c:v>
                </c:pt>
                <c:pt idx="21" formatCode="0">
                  <c:v>1998.5722579741798</c:v>
                </c:pt>
                <c:pt idx="22" formatCode="0">
                  <c:v>1999.0535484984616</c:v>
                </c:pt>
                <c:pt idx="23" formatCode="0">
                  <c:v>1999.5334362286101</c:v>
                </c:pt>
                <c:pt idx="24" formatCode="0">
                  <c:v>2000.0119254272583</c:v>
                </c:pt>
                <c:pt idx="25" formatCode="0">
                  <c:v>2000.5947303376399</c:v>
                </c:pt>
                <c:pt idx="26" formatCode="0">
                  <c:v>2000.7509585170401</c:v>
                </c:pt>
                <c:pt idx="27" formatCode="0">
                  <c:v>2001.4390441702435</c:v>
                </c:pt>
                <c:pt idx="28" formatCode="0">
                  <c:v>2001.9119814829862</c:v>
                </c:pt>
                <c:pt idx="29" formatCode="0">
                  <c:v>2002.383541288737</c:v>
                </c:pt>
                <c:pt idx="30" formatCode="0">
                  <c:v>2002.8965633526318</c:v>
                </c:pt>
                <c:pt idx="31" formatCode="0">
                  <c:v>2003.3206143158573</c:v>
                </c:pt>
                <c:pt idx="32" formatCode="0">
                  <c:v>2003.7876801438588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A-4516-83D9-88703D23F3D8}"/>
            </c:ext>
          </c:extLst>
        </c:ser>
        <c:ser>
          <c:idx val="2"/>
          <c:order val="2"/>
          <c:tx>
            <c:strRef>
              <c:f>Talnagögn!$A$58</c:f>
              <c:strCache>
                <c:ptCount val="1"/>
                <c:pt idx="0">
                  <c:v>Mólendi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Talnagögn!$C$58:$AI$58</c:f>
              <c:numCache>
                <c:formatCode>0.0</c:formatCode>
                <c:ptCount val="33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 formatCode="0">
                  <c:v>5540.0376858152777</c:v>
                </c:pt>
                <c:pt idx="13" formatCode="0">
                  <c:v>5553.3837243566832</c:v>
                </c:pt>
                <c:pt idx="14" formatCode="0">
                  <c:v>5564.6493234845702</c:v>
                </c:pt>
                <c:pt idx="15" formatCode="0">
                  <c:v>5589.3745877800229</c:v>
                </c:pt>
                <c:pt idx="16" formatCode="0">
                  <c:v>5665.172539411963</c:v>
                </c:pt>
                <c:pt idx="17" formatCode="0">
                  <c:v>5688.6167318166226</c:v>
                </c:pt>
                <c:pt idx="18" formatCode="0">
                  <c:v>5741.1998448635277</c:v>
                </c:pt>
                <c:pt idx="19" formatCode="0">
                  <c:v>5745.5595629153804</c:v>
                </c:pt>
                <c:pt idx="20" formatCode="0">
                  <c:v>5747.4879143390317</c:v>
                </c:pt>
                <c:pt idx="21" formatCode="0">
                  <c:v>5749.3436065093938</c:v>
                </c:pt>
                <c:pt idx="22" formatCode="0">
                  <c:v>5755.6060559391517</c:v>
                </c:pt>
                <c:pt idx="23" formatCode="0">
                  <c:v>5761.1466351849504</c:v>
                </c:pt>
                <c:pt idx="24" formatCode="0">
                  <c:v>5765.931398363562</c:v>
                </c:pt>
                <c:pt idx="25" formatCode="0">
                  <c:v>5768.6722700974206</c:v>
                </c:pt>
                <c:pt idx="26" formatCode="0">
                  <c:v>5765.095619406904</c:v>
                </c:pt>
                <c:pt idx="27" formatCode="0">
                  <c:v>5764.4829991899542</c:v>
                </c:pt>
                <c:pt idx="28" formatCode="0">
                  <c:v>5768.7058397189758</c:v>
                </c:pt>
                <c:pt idx="29" formatCode="0">
                  <c:v>5772.2569012709519</c:v>
                </c:pt>
                <c:pt idx="30" formatCode="0">
                  <c:v>5775.9869231195389</c:v>
                </c:pt>
                <c:pt idx="31" formatCode="0">
                  <c:v>5773.5812002865287</c:v>
                </c:pt>
                <c:pt idx="32" formatCode="0">
                  <c:v>5754.3385522095386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A-4516-83D9-88703D23F3D8}"/>
            </c:ext>
          </c:extLst>
        </c:ser>
        <c:ser>
          <c:idx val="3"/>
          <c:order val="3"/>
          <c:tx>
            <c:strRef>
              <c:f>Talnagögn!$A$59</c:f>
              <c:strCache>
                <c:ptCount val="1"/>
                <c:pt idx="0">
                  <c:v>Votlendi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Talnagögn!$C$59:$AI$59</c:f>
              <c:numCache>
                <c:formatCode>0.0</c:formatCode>
                <c:ptCount val="33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 formatCode="0">
                  <c:v>2184.6461710115682</c:v>
                </c:pt>
                <c:pt idx="13" formatCode="0">
                  <c:v>2181.0021829543807</c:v>
                </c:pt>
                <c:pt idx="14" formatCode="0">
                  <c:v>2177.070726274329</c:v>
                </c:pt>
                <c:pt idx="15" formatCode="0">
                  <c:v>2171.5498986989737</c:v>
                </c:pt>
                <c:pt idx="16" formatCode="0">
                  <c:v>2163.9757158569109</c:v>
                </c:pt>
                <c:pt idx="17" formatCode="0">
                  <c:v>2152.956292063137</c:v>
                </c:pt>
                <c:pt idx="18" formatCode="0">
                  <c:v>2143.9382497118049</c:v>
                </c:pt>
                <c:pt idx="19" formatCode="0">
                  <c:v>2142.2963046772447</c:v>
                </c:pt>
                <c:pt idx="20" formatCode="0">
                  <c:v>2140.292497768357</c:v>
                </c:pt>
                <c:pt idx="21" formatCode="0">
                  <c:v>2138.3378793480033</c:v>
                </c:pt>
                <c:pt idx="22" formatCode="0">
                  <c:v>2136.2262196833826</c:v>
                </c:pt>
                <c:pt idx="23" formatCode="0">
                  <c:v>2134.1532393520947</c:v>
                </c:pt>
                <c:pt idx="24" formatCode="0">
                  <c:v>2132.4136618601106</c:v>
                </c:pt>
                <c:pt idx="25" formatCode="0">
                  <c:v>2130.5106922266232</c:v>
                </c:pt>
                <c:pt idx="26" formatCode="0">
                  <c:v>2128.3404935610406</c:v>
                </c:pt>
                <c:pt idx="27" formatCode="0">
                  <c:v>2126.2404962543123</c:v>
                </c:pt>
                <c:pt idx="28" formatCode="0">
                  <c:v>2124.1416394110211</c:v>
                </c:pt>
                <c:pt idx="29" formatCode="0">
                  <c:v>2121.6870048186456</c:v>
                </c:pt>
                <c:pt idx="30" formatCode="0">
                  <c:v>2120.9358696996469</c:v>
                </c:pt>
                <c:pt idx="31" formatCode="0">
                  <c:v>2121.0963026676436</c:v>
                </c:pt>
                <c:pt idx="32" formatCode="0">
                  <c:v>2121.226964295684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FA-4516-83D9-88703D23F3D8}"/>
            </c:ext>
          </c:extLst>
        </c:ser>
        <c:ser>
          <c:idx val="4"/>
          <c:order val="4"/>
          <c:tx>
            <c:strRef>
              <c:f>Talnagögn!$A$60</c:f>
              <c:strCache>
                <c:ptCount val="1"/>
                <c:pt idx="0">
                  <c:v>Byggð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Talnagögn!$C$60:$AI$60</c:f>
              <c:numCache>
                <c:formatCode>0.0</c:formatCode>
                <c:ptCount val="33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 formatCode="0">
                  <c:v>18.2011079451966</c:v>
                </c:pt>
                <c:pt idx="13" formatCode="0">
                  <c:v>18.2011079451966</c:v>
                </c:pt>
                <c:pt idx="14" formatCode="0">
                  <c:v>18.094230385927982</c:v>
                </c:pt>
                <c:pt idx="15" formatCode="0">
                  <c:v>18.115395076746129</c:v>
                </c:pt>
                <c:pt idx="16" formatCode="0">
                  <c:v>18.893806656693961</c:v>
                </c:pt>
                <c:pt idx="17" formatCode="0">
                  <c:v>18.157724458382539</c:v>
                </c:pt>
                <c:pt idx="18" formatCode="0">
                  <c:v>18.285766708469311</c:v>
                </c:pt>
                <c:pt idx="19" formatCode="0">
                  <c:v>18.28080155089399</c:v>
                </c:pt>
                <c:pt idx="20" formatCode="0">
                  <c:v>3.68179622561924</c:v>
                </c:pt>
                <c:pt idx="21" formatCode="0">
                  <c:v>3.6913860305458401</c:v>
                </c:pt>
                <c:pt idx="22" formatCode="0">
                  <c:v>3.7106871532377599</c:v>
                </c:pt>
                <c:pt idx="23" formatCode="0">
                  <c:v>3.8451590730965899</c:v>
                </c:pt>
                <c:pt idx="24" formatCode="0">
                  <c:v>3.5485870651810401</c:v>
                </c:pt>
                <c:pt idx="25" formatCode="0">
                  <c:v>3.7402735034151</c:v>
                </c:pt>
                <c:pt idx="26" formatCode="0">
                  <c:v>3.7322246503011502</c:v>
                </c:pt>
                <c:pt idx="27" formatCode="0">
                  <c:v>3.7235264700331898</c:v>
                </c:pt>
                <c:pt idx="28" formatCode="0">
                  <c:v>3.73353257042216</c:v>
                </c:pt>
                <c:pt idx="29" formatCode="0">
                  <c:v>3.7363271815979298</c:v>
                </c:pt>
                <c:pt idx="30" formatCode="0">
                  <c:v>13.90934919655686</c:v>
                </c:pt>
                <c:pt idx="31" formatCode="0">
                  <c:v>8.8084032123708891</c:v>
                </c:pt>
                <c:pt idx="32" formatCode="0">
                  <c:v>12.138750798794012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FA-4516-83D9-88703D23F3D8}"/>
            </c:ext>
          </c:extLst>
        </c:ser>
        <c:ser>
          <c:idx val="5"/>
          <c:order val="5"/>
          <c:tx>
            <c:strRef>
              <c:f>Talnagögn!$A$61</c:f>
              <c:strCache>
                <c:ptCount val="1"/>
                <c:pt idx="0">
                  <c:v>Viðarvörur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Talnagögn!$C$61:$AI$61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0.10689022775819</c:v>
                </c:pt>
                <c:pt idx="7">
                  <c:v>0.10674873743431</c:v>
                </c:pt>
                <c:pt idx="8">
                  <c:v>0.10873691145382</c:v>
                </c:pt>
                <c:pt idx="9">
                  <c:v>0.10780640770687</c:v>
                </c:pt>
                <c:pt idx="10">
                  <c:v>0.10768776616952</c:v>
                </c:pt>
                <c:pt idx="11">
                  <c:v>0.10682318498446</c:v>
                </c:pt>
                <c:pt idx="12" formatCode="0">
                  <c:v>0.10620230502300999</c:v>
                </c:pt>
                <c:pt idx="13" formatCode="0">
                  <c:v>0.10652326412591</c:v>
                </c:pt>
                <c:pt idx="14" formatCode="0">
                  <c:v>0.10640710952015001</c:v>
                </c:pt>
                <c:pt idx="15" formatCode="0">
                  <c:v>0.10647463048648</c:v>
                </c:pt>
                <c:pt idx="16" formatCode="0">
                  <c:v>0.10563383815223</c:v>
                </c:pt>
                <c:pt idx="17" formatCode="0">
                  <c:v>0.10492290689977</c:v>
                </c:pt>
                <c:pt idx="18" formatCode="0">
                  <c:v>0.10898761016755</c:v>
                </c:pt>
                <c:pt idx="19" formatCode="0">
                  <c:v>0.11161212320005</c:v>
                </c:pt>
                <c:pt idx="20" formatCode="0">
                  <c:v>0.11985385398039999</c:v>
                </c:pt>
                <c:pt idx="21" formatCode="0">
                  <c:v>0.12875025977714999</c:v>
                </c:pt>
                <c:pt idx="22" formatCode="0">
                  <c:v>0.14527232008084001</c:v>
                </c:pt>
                <c:pt idx="23" formatCode="0">
                  <c:v>0.16342041975901</c:v>
                </c:pt>
                <c:pt idx="24" formatCode="0">
                  <c:v>0.18121264627174999</c:v>
                </c:pt>
                <c:pt idx="25" formatCode="0">
                  <c:v>0.21507248360146</c:v>
                </c:pt>
                <c:pt idx="26" formatCode="0">
                  <c:v>0.22550291985755999</c:v>
                </c:pt>
                <c:pt idx="27" formatCode="0">
                  <c:v>0.25123833789170003</c:v>
                </c:pt>
                <c:pt idx="28" formatCode="0">
                  <c:v>0.29220536366025002</c:v>
                </c:pt>
                <c:pt idx="29" formatCode="0">
                  <c:v>0.31323157774732002</c:v>
                </c:pt>
                <c:pt idx="30" formatCode="0">
                  <c:v>0.32432209341687002</c:v>
                </c:pt>
                <c:pt idx="31" formatCode="0">
                  <c:v>0.33542187815258001</c:v>
                </c:pt>
                <c:pt idx="32" formatCode="0">
                  <c:v>-0.11493795105630054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FA-4516-83D9-88703D23F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563816"/>
        <c:axId val="833566336"/>
      </c:lineChart>
      <c:catAx>
        <c:axId val="833563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566336"/>
        <c:crosses val="autoZero"/>
        <c:auto val="1"/>
        <c:lblAlgn val="ctr"/>
        <c:lblOffset val="100"/>
        <c:noMultiLvlLbl val="0"/>
      </c:catAx>
      <c:valAx>
        <c:axId val="8335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356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</a:t>
            </a:r>
            <a:r>
              <a:rPr lang="en-US" baseline="0"/>
              <a:t> frá úrgangi á Íslandi</a:t>
            </a:r>
          </a:p>
          <a:p>
            <a:pPr>
              <a:defRPr/>
            </a:pPr>
            <a:r>
              <a:rPr lang="en-US" baseline="0"/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Talnagögn!$A$64</c:f>
              <c:strCache>
                <c:ptCount val="1"/>
                <c:pt idx="0">
                  <c:v>Urðun úrgangs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Talnagögn!$C$64:$AQ$64</c15:sqref>
                  </c15:fullRef>
                </c:ext>
              </c:extLst>
              <c:f>(Talnagögn!$C$64:$AI$64,Talnagögn!$AL$64)</c:f>
              <c:numCache>
                <c:formatCode>0.0</c:formatCode>
                <c:ptCount val="34"/>
                <c:pt idx="0">
                  <c:v>188.34315153375513</c:v>
                </c:pt>
                <c:pt idx="1">
                  <c:v>193.25672239123864</c:v>
                </c:pt>
                <c:pt idx="2">
                  <c:v>208.32660926029595</c:v>
                </c:pt>
                <c:pt idx="3">
                  <c:v>221.06013246601577</c:v>
                </c:pt>
                <c:pt idx="4">
                  <c:v>232.70843559725489</c:v>
                </c:pt>
                <c:pt idx="5">
                  <c:v>244.54636921729912</c:v>
                </c:pt>
                <c:pt idx="6">
                  <c:v>248.12376064781529</c:v>
                </c:pt>
                <c:pt idx="7">
                  <c:v>251.71505201373867</c:v>
                </c:pt>
                <c:pt idx="8">
                  <c:v>258.00592191667084</c:v>
                </c:pt>
                <c:pt idx="9">
                  <c:v>265.17198456739635</c:v>
                </c:pt>
                <c:pt idx="10">
                  <c:v>270.99212120804611</c:v>
                </c:pt>
                <c:pt idx="11">
                  <c:v>280.03419595357752</c:v>
                </c:pt>
                <c:pt idx="12" formatCode="0">
                  <c:v>280.61346175022948</c:v>
                </c:pt>
                <c:pt idx="13" formatCode="0">
                  <c:v>281.06826964390666</c:v>
                </c:pt>
                <c:pt idx="14" formatCode="0">
                  <c:v>289.3775934958324</c:v>
                </c:pt>
                <c:pt idx="15" formatCode="0">
                  <c:v>277.2825745549988</c:v>
                </c:pt>
                <c:pt idx="16" formatCode="0">
                  <c:v>311.31723678982939</c:v>
                </c:pt>
                <c:pt idx="17" formatCode="0">
                  <c:v>306.95765195547676</c:v>
                </c:pt>
                <c:pt idx="18" formatCode="0">
                  <c:v>291.63201087087157</c:v>
                </c:pt>
                <c:pt idx="19" formatCode="0">
                  <c:v>280.43416627171723</c:v>
                </c:pt>
                <c:pt idx="20" formatCode="0">
                  <c:v>279.45451272536059</c:v>
                </c:pt>
                <c:pt idx="21" formatCode="0">
                  <c:v>254.44346898462703</c:v>
                </c:pt>
                <c:pt idx="22" formatCode="0">
                  <c:v>226.01303191926445</c:v>
                </c:pt>
                <c:pt idx="23" formatCode="0">
                  <c:v>240.41647379083136</c:v>
                </c:pt>
                <c:pt idx="24" formatCode="0">
                  <c:v>238.24983784273928</c:v>
                </c:pt>
                <c:pt idx="25" formatCode="0">
                  <c:v>234.29881732130261</c:v>
                </c:pt>
                <c:pt idx="26" formatCode="0">
                  <c:v>226.43723717776425</c:v>
                </c:pt>
                <c:pt idx="27" formatCode="0">
                  <c:v>219.46902256096413</c:v>
                </c:pt>
                <c:pt idx="28" formatCode="0">
                  <c:v>227.40865753842743</c:v>
                </c:pt>
                <c:pt idx="29" formatCode="0">
                  <c:v>188.44997211311514</c:v>
                </c:pt>
                <c:pt idx="30" formatCode="0">
                  <c:v>213.91760704683617</c:v>
                </c:pt>
                <c:pt idx="31" formatCode="0">
                  <c:v>210.35359044823616</c:v>
                </c:pt>
                <c:pt idx="32" formatCode="0">
                  <c:v>200.31870121092686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9-4ED9-919C-EDC505E538A0}"/>
            </c:ext>
          </c:extLst>
        </c:ser>
        <c:ser>
          <c:idx val="1"/>
          <c:order val="1"/>
          <c:tx>
            <c:strRef>
              <c:f>Talnagögn!$A$65</c:f>
              <c:strCache>
                <c:ptCount val="1"/>
                <c:pt idx="0">
                  <c:v>Jarðgerð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Talnagögn!$C$65:$AQ$65</c15:sqref>
                  </c15:fullRef>
                </c:ext>
              </c:extLst>
              <c:f>(Talnagögn!$C$65:$AI$65,Talnagögn!$AL$65)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 formatCode="0">
                  <c:v>0.35119999999999996</c:v>
                </c:pt>
                <c:pt idx="13" formatCode="0">
                  <c:v>0.52679999999999993</c:v>
                </c:pt>
                <c:pt idx="14" formatCode="0">
                  <c:v>0.52679999999999993</c:v>
                </c:pt>
                <c:pt idx="15" formatCode="0">
                  <c:v>0.878</c:v>
                </c:pt>
                <c:pt idx="16" formatCode="0">
                  <c:v>1.4047999999999998</c:v>
                </c:pt>
                <c:pt idx="17" formatCode="0">
                  <c:v>1.756</c:v>
                </c:pt>
                <c:pt idx="18" formatCode="0">
                  <c:v>1.8625891999999999</c:v>
                </c:pt>
                <c:pt idx="19" formatCode="0">
                  <c:v>2.2367794543999997</c:v>
                </c:pt>
                <c:pt idx="20" formatCode="0">
                  <c:v>2.6769409079200002</c:v>
                </c:pt>
                <c:pt idx="21" formatCode="0">
                  <c:v>2.5077241083999997</c:v>
                </c:pt>
                <c:pt idx="22" formatCode="0">
                  <c:v>1.9630763</c:v>
                </c:pt>
                <c:pt idx="23" formatCode="0">
                  <c:v>2.6282052</c:v>
                </c:pt>
                <c:pt idx="24" formatCode="0">
                  <c:v>3.5365840000000004</c:v>
                </c:pt>
                <c:pt idx="25" formatCode="0">
                  <c:v>3.7405258400000001</c:v>
                </c:pt>
                <c:pt idx="26" formatCode="0">
                  <c:v>4.005311324</c:v>
                </c:pt>
                <c:pt idx="27" formatCode="0">
                  <c:v>3.8114029168000005</c:v>
                </c:pt>
                <c:pt idx="28" formatCode="0">
                  <c:v>4.2153498204000002</c:v>
                </c:pt>
                <c:pt idx="29" formatCode="0">
                  <c:v>4.1906804963599997</c:v>
                </c:pt>
                <c:pt idx="30" formatCode="0">
                  <c:v>5.6001363352000011</c:v>
                </c:pt>
                <c:pt idx="31" formatCode="0">
                  <c:v>5.4946010899999997</c:v>
                </c:pt>
                <c:pt idx="32" formatCode="0">
                  <c:v>5.5507836051999995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9-4ED9-919C-EDC505E538A0}"/>
            </c:ext>
          </c:extLst>
        </c:ser>
        <c:ser>
          <c:idx val="2"/>
          <c:order val="2"/>
          <c:tx>
            <c:strRef>
              <c:f>Talnagögn!$A$66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Talnagögn!$C$66:$AQ$66</c15:sqref>
                  </c15:fullRef>
                </c:ext>
              </c:extLst>
              <c:f>(Talnagögn!$C$66:$AI$66,Talnagögn!$AL$66)</c:f>
              <c:numCache>
                <c:formatCode>0.0</c:formatCode>
                <c:ptCount val="34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5.7366936821994381</c:v>
                </c:pt>
                <c:pt idx="12" formatCode="0">
                  <c:v>5.3423629461557942</c:v>
                </c:pt>
                <c:pt idx="13" formatCode="0">
                  <c:v>4.6138064720172016</c:v>
                </c:pt>
                <c:pt idx="14" formatCode="0">
                  <c:v>6.9203627534090515</c:v>
                </c:pt>
                <c:pt idx="15" formatCode="0">
                  <c:v>5.5573345470239897</c:v>
                </c:pt>
                <c:pt idx="16" formatCode="0">
                  <c:v>5.7497759114371663</c:v>
                </c:pt>
                <c:pt idx="17" formatCode="0">
                  <c:v>8.7305811954460175</c:v>
                </c:pt>
                <c:pt idx="18" formatCode="0">
                  <c:v>7.018919753655064</c:v>
                </c:pt>
                <c:pt idx="19" formatCode="0">
                  <c:v>6.9010512572312743</c:v>
                </c:pt>
                <c:pt idx="20" formatCode="0">
                  <c:v>6.6899681626095795</c:v>
                </c:pt>
                <c:pt idx="21" formatCode="0">
                  <c:v>7.3850005751473908</c:v>
                </c:pt>
                <c:pt idx="22" formatCode="0">
                  <c:v>7.1131856831429161</c:v>
                </c:pt>
                <c:pt idx="23" formatCode="0">
                  <c:v>6.0870657461533337</c:v>
                </c:pt>
                <c:pt idx="24" formatCode="0">
                  <c:v>8.2343240362550105</c:v>
                </c:pt>
                <c:pt idx="25" formatCode="0">
                  <c:v>7.5686363171544144</c:v>
                </c:pt>
                <c:pt idx="26" formatCode="0">
                  <c:v>8.1470449380097314</c:v>
                </c:pt>
                <c:pt idx="27" formatCode="0">
                  <c:v>8.5611423208870931</c:v>
                </c:pt>
                <c:pt idx="28" formatCode="0">
                  <c:v>7.568719307270765</c:v>
                </c:pt>
                <c:pt idx="29" formatCode="0">
                  <c:v>9.992911793489851</c:v>
                </c:pt>
                <c:pt idx="30" formatCode="0">
                  <c:v>6.9796963079934322</c:v>
                </c:pt>
                <c:pt idx="31" formatCode="0">
                  <c:v>8.1376844847120768</c:v>
                </c:pt>
                <c:pt idx="32" formatCode="0">
                  <c:v>11.119387800917355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9-4ED9-919C-EDC505E538A0}"/>
            </c:ext>
          </c:extLst>
        </c:ser>
        <c:ser>
          <c:idx val="3"/>
          <c:order val="3"/>
          <c:tx>
            <c:strRef>
              <c:f>Talnagögn!$A$67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(Talnagögn!$C$1:$AI$1,Talnagögn!$AL$1)</c:f>
              <c:numCache>
                <c:formatCode>0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Talnagögn!$C$67:$AQ$67</c15:sqref>
                  </c15:fullRef>
                </c:ext>
              </c:extLst>
              <c:f>(Talnagögn!$C$67:$AI$67,Talnagögn!$AL$67)</c:f>
              <c:numCache>
                <c:formatCode>0.0</c:formatCode>
                <c:ptCount val="34"/>
                <c:pt idx="0">
                  <c:v>53.743072334603724</c:v>
                </c:pt>
                <c:pt idx="1">
                  <c:v>57.108050265118095</c:v>
                </c:pt>
                <c:pt idx="2">
                  <c:v>56.335619422390145</c:v>
                </c:pt>
                <c:pt idx="3">
                  <c:v>60.520605785331973</c:v>
                </c:pt>
                <c:pt idx="4">
                  <c:v>55.796910682099977</c:v>
                </c:pt>
                <c:pt idx="5">
                  <c:v>58.107862025803463</c:v>
                </c:pt>
                <c:pt idx="6">
                  <c:v>70.557907694159425</c:v>
                </c:pt>
                <c:pt idx="7">
                  <c:v>74.961448531092131</c:v>
                </c:pt>
                <c:pt idx="8">
                  <c:v>60.235867771027998</c:v>
                </c:pt>
                <c:pt idx="9">
                  <c:v>61.928385707468891</c:v>
                </c:pt>
                <c:pt idx="10">
                  <c:v>68.302404426856882</c:v>
                </c:pt>
                <c:pt idx="11">
                  <c:v>68.503436310149908</c:v>
                </c:pt>
                <c:pt idx="12" formatCode="0">
                  <c:v>81.699827807643587</c:v>
                </c:pt>
                <c:pt idx="13" formatCode="0">
                  <c:v>73.906846962443211</c:v>
                </c:pt>
                <c:pt idx="14" formatCode="0">
                  <c:v>65.107114929675845</c:v>
                </c:pt>
                <c:pt idx="15" formatCode="0">
                  <c:v>60.935709227146319</c:v>
                </c:pt>
                <c:pt idx="16" formatCode="0">
                  <c:v>52.190458121963836</c:v>
                </c:pt>
                <c:pt idx="17" formatCode="0">
                  <c:v>54.258196257271024</c:v>
                </c:pt>
                <c:pt idx="18" formatCode="0">
                  <c:v>49.80231027003191</c:v>
                </c:pt>
                <c:pt idx="19" formatCode="0">
                  <c:v>46.552813309456923</c:v>
                </c:pt>
                <c:pt idx="20" formatCode="0">
                  <c:v>44.749510181722954</c:v>
                </c:pt>
                <c:pt idx="21" formatCode="0">
                  <c:v>46.250366564381679</c:v>
                </c:pt>
                <c:pt idx="22" formatCode="0">
                  <c:v>52.720056964503797</c:v>
                </c:pt>
                <c:pt idx="23" formatCode="0">
                  <c:v>48.878345983261816</c:v>
                </c:pt>
                <c:pt idx="24" formatCode="0">
                  <c:v>42.374593795298622</c:v>
                </c:pt>
                <c:pt idx="25" formatCode="0">
                  <c:v>48.961512316483322</c:v>
                </c:pt>
                <c:pt idx="26" formatCode="0">
                  <c:v>43.467307136656565</c:v>
                </c:pt>
                <c:pt idx="27" formatCode="0">
                  <c:v>47.32640473621089</c:v>
                </c:pt>
                <c:pt idx="28" formatCode="0">
                  <c:v>49.765087234501038</c:v>
                </c:pt>
                <c:pt idx="29" formatCode="0">
                  <c:v>45.443303561393918</c:v>
                </c:pt>
                <c:pt idx="30" formatCode="0">
                  <c:v>43.954444053000685</c:v>
                </c:pt>
                <c:pt idx="31" formatCode="0">
                  <c:v>47.560278676620186</c:v>
                </c:pt>
                <c:pt idx="32" formatCode="0">
                  <c:v>47.564757319510285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9-4ED9-919C-EDC505E5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7402936"/>
        <c:axId val="1227403296"/>
      </c:lineChart>
      <c:catAx>
        <c:axId val="1227402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7403296"/>
        <c:crosses val="autoZero"/>
        <c:auto val="1"/>
        <c:lblAlgn val="ctr"/>
        <c:lblOffset val="100"/>
        <c:noMultiLvlLbl val="0"/>
      </c:catAx>
      <c:valAx>
        <c:axId val="12274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2740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s-IS" sz="1400" b="0" i="0" u="none" strike="noStrike" kern="1200" spc="0" baseline="0">
                <a:solidFill>
                  <a:sysClr val="windowText" lastClr="000000"/>
                </a:solidFill>
              </a:rPr>
              <a:t>Losun gróðurhúsalofttegunda frá alþjóðasamgöngum</a:t>
            </a:r>
          </a:p>
          <a:p>
            <a:pPr>
              <a:defRPr/>
            </a:pPr>
            <a:r>
              <a:rPr lang="is-IS" sz="1400" b="0" i="0" u="none" strike="noStrike" kern="1200" spc="0" baseline="0">
                <a:solidFill>
                  <a:sysClr val="windowText" lastClr="000000"/>
                </a:solidFill>
              </a:rPr>
              <a:t>1990-2022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Talnagögn!$A$70</c:f>
              <c:strCache>
                <c:ptCount val="1"/>
                <c:pt idx="0">
                  <c:v>Alþjóðaflug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Talnagögn!$C$70:$AQ$70</c15:sqref>
                  </c15:fullRef>
                </c:ext>
              </c:extLst>
              <c:f>Talnagögn!$C$70:$AI$70</c:f>
              <c:numCache>
                <c:formatCode>0.0</c:formatCode>
                <c:ptCount val="33"/>
                <c:pt idx="0">
                  <c:v>221.10937807666664</c:v>
                </c:pt>
                <c:pt idx="1">
                  <c:v>223.45648422493338</c:v>
                </c:pt>
                <c:pt idx="2">
                  <c:v>204.96673222053337</c:v>
                </c:pt>
                <c:pt idx="3">
                  <c:v>196.93769391346669</c:v>
                </c:pt>
                <c:pt idx="4">
                  <c:v>215.03342151853334</c:v>
                </c:pt>
                <c:pt idx="5">
                  <c:v>237.71387227506665</c:v>
                </c:pt>
                <c:pt idx="6">
                  <c:v>273.30475524573336</c:v>
                </c:pt>
                <c:pt idx="7">
                  <c:v>294.05093427306673</c:v>
                </c:pt>
                <c:pt idx="8">
                  <c:v>340.36743871786666</c:v>
                </c:pt>
                <c:pt idx="9">
                  <c:v>365.77115387800001</c:v>
                </c:pt>
                <c:pt idx="10">
                  <c:v>410.43408736853331</c:v>
                </c:pt>
                <c:pt idx="11">
                  <c:v>351.43484296319997</c:v>
                </c:pt>
                <c:pt idx="12" formatCode="0">
                  <c:v>311.89578576600002</c:v>
                </c:pt>
                <c:pt idx="13" formatCode="0">
                  <c:v>335.20031285813332</c:v>
                </c:pt>
                <c:pt idx="14" formatCode="0">
                  <c:v>382.51090829640003</c:v>
                </c:pt>
                <c:pt idx="15" formatCode="0">
                  <c:v>424.43004818280002</c:v>
                </c:pt>
                <c:pt idx="16" formatCode="0">
                  <c:v>503.20407568560006</c:v>
                </c:pt>
                <c:pt idx="17" formatCode="0">
                  <c:v>514.92035819013336</c:v>
                </c:pt>
                <c:pt idx="18" formatCode="0">
                  <c:v>430.65361113226669</c:v>
                </c:pt>
                <c:pt idx="19" formatCode="0">
                  <c:v>345.61492852480001</c:v>
                </c:pt>
                <c:pt idx="20" formatCode="0">
                  <c:v>379.7535549454667</c:v>
                </c:pt>
                <c:pt idx="21" formatCode="0">
                  <c:v>424.71952189760009</c:v>
                </c:pt>
                <c:pt idx="22" formatCode="0">
                  <c:v>445.07818250000008</c:v>
                </c:pt>
                <c:pt idx="23" formatCode="0">
                  <c:v>502.36303520266659</c:v>
                </c:pt>
                <c:pt idx="24" formatCode="0">
                  <c:v>584.78753803533334</c:v>
                </c:pt>
                <c:pt idx="25" formatCode="0">
                  <c:v>679.12283684040005</c:v>
                </c:pt>
                <c:pt idx="26" formatCode="0">
                  <c:v>923.85523979279992</c:v>
                </c:pt>
                <c:pt idx="27" formatCode="0">
                  <c:v>1155.4370035488</c:v>
                </c:pt>
                <c:pt idx="28" formatCode="0">
                  <c:v>1294.8181528967998</c:v>
                </c:pt>
                <c:pt idx="29" formatCode="0">
                  <c:v>963.65322670770036</c:v>
                </c:pt>
                <c:pt idx="30" formatCode="0">
                  <c:v>263.34999061560001</c:v>
                </c:pt>
                <c:pt idx="31" formatCode="0">
                  <c:v>415.3539187728</c:v>
                </c:pt>
                <c:pt idx="32" formatCode="0">
                  <c:v>736.44203358506593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0-4C6F-92A0-7BEB95738396}"/>
            </c:ext>
          </c:extLst>
        </c:ser>
        <c:ser>
          <c:idx val="1"/>
          <c:order val="1"/>
          <c:tx>
            <c:strRef>
              <c:f>Talnagögn!$A$71</c:f>
              <c:strCache>
                <c:ptCount val="1"/>
                <c:pt idx="0">
                  <c:v>Alþjóðasiglingar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Talnagögn!$C$1:$AQ$1</c15:sqref>
                  </c15:fullRef>
                </c:ext>
              </c:extLst>
              <c:f>Talnagögn!$C$1:$AI$1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Talnagögn!$C$71:$AQ$71</c15:sqref>
                  </c15:fullRef>
                </c:ext>
              </c:extLst>
              <c:f>Talnagögn!$C$71:$AI$71</c:f>
              <c:numCache>
                <c:formatCode>0.0</c:formatCode>
                <c:ptCount val="33"/>
                <c:pt idx="0">
                  <c:v>28.078924997337403</c:v>
                </c:pt>
                <c:pt idx="1">
                  <c:v>14.003294293724482</c:v>
                </c:pt>
                <c:pt idx="2">
                  <c:v>20.477506171547937</c:v>
                </c:pt>
                <c:pt idx="3">
                  <c:v>29.859948628888905</c:v>
                </c:pt>
                <c:pt idx="4">
                  <c:v>33.981450185235616</c:v>
                </c:pt>
                <c:pt idx="5">
                  <c:v>3.3673142021675906</c:v>
                </c:pt>
                <c:pt idx="6">
                  <c:v>19.20316050014323</c:v>
                </c:pt>
                <c:pt idx="7">
                  <c:v>38.488416696452902</c:v>
                </c:pt>
                <c:pt idx="8">
                  <c:v>52.028676183577467</c:v>
                </c:pt>
                <c:pt idx="9">
                  <c:v>39.300358002951661</c:v>
                </c:pt>
                <c:pt idx="10">
                  <c:v>54.39266252464077</c:v>
                </c:pt>
                <c:pt idx="11">
                  <c:v>59.58949244727156</c:v>
                </c:pt>
                <c:pt idx="12" formatCode="0">
                  <c:v>85.828630656119159</c:v>
                </c:pt>
                <c:pt idx="13" formatCode="0">
                  <c:v>19.407378412801254</c:v>
                </c:pt>
                <c:pt idx="14" formatCode="0">
                  <c:v>21.049201422195413</c:v>
                </c:pt>
                <c:pt idx="15" formatCode="0">
                  <c:v>1.7528135484112446</c:v>
                </c:pt>
                <c:pt idx="16" formatCode="0">
                  <c:v>17.329076702058739</c:v>
                </c:pt>
                <c:pt idx="17" formatCode="0">
                  <c:v>12.056398064687073</c:v>
                </c:pt>
                <c:pt idx="18" formatCode="0">
                  <c:v>47.983835185837414</c:v>
                </c:pt>
                <c:pt idx="19" formatCode="0">
                  <c:v>8.2248711263977814</c:v>
                </c:pt>
                <c:pt idx="20" formatCode="0">
                  <c:v>0.25239549866666666</c:v>
                </c:pt>
                <c:pt idx="21" formatCode="0">
                  <c:v>50.095054390143758</c:v>
                </c:pt>
                <c:pt idx="22" formatCode="0">
                  <c:v>23.973493968715886</c:v>
                </c:pt>
                <c:pt idx="23" formatCode="0">
                  <c:v>78.828862465477414</c:v>
                </c:pt>
                <c:pt idx="24" formatCode="0">
                  <c:v>71.218037488772836</c:v>
                </c:pt>
                <c:pt idx="25" formatCode="0">
                  <c:v>149.09981223853765</c:v>
                </c:pt>
                <c:pt idx="26" formatCode="0">
                  <c:v>186.79232080944891</c:v>
                </c:pt>
                <c:pt idx="27" formatCode="0">
                  <c:v>213.30217433150287</c:v>
                </c:pt>
                <c:pt idx="28" formatCode="0">
                  <c:v>242.53078987824037</c:v>
                </c:pt>
                <c:pt idx="29" formatCode="0">
                  <c:v>205.50549032160174</c:v>
                </c:pt>
                <c:pt idx="30" formatCode="0">
                  <c:v>77.945079331447673</c:v>
                </c:pt>
                <c:pt idx="31" formatCode="0">
                  <c:v>123.74961420414947</c:v>
                </c:pt>
                <c:pt idx="32" formatCode="0">
                  <c:v>312.74026320808593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0-4C6F-92A0-7BEB9573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444872"/>
        <c:axId val="1010443072"/>
      </c:lineChart>
      <c:catAx>
        <c:axId val="1010444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0443072"/>
        <c:crosses val="autoZero"/>
        <c:auto val="1"/>
        <c:lblAlgn val="ctr"/>
        <c:lblOffset val="100"/>
        <c:noMultiLvlLbl val="0"/>
      </c:catAx>
      <c:valAx>
        <c:axId val="10104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1044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</a:t>
            </a:r>
            <a:r>
              <a:rPr lang="en-US" baseline="0"/>
              <a:t> á beinni ábyrgð Íslands</a:t>
            </a:r>
          </a:p>
          <a:p>
            <a:pPr>
              <a:defRPr/>
            </a:pPr>
            <a:r>
              <a:rPr lang="en-US" baseline="0"/>
              <a:t>2005-2022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'Talnagögn (eftir skuldb.)'!$A$10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skuldb.)'!$D$10:$AC$10</c15:sqref>
                  </c15:fullRef>
                </c:ext>
              </c:extLst>
              <c:f>'Talnagögn (eftir skuldb.)'!$D$10:$U$10</c:f>
              <c:numCache>
                <c:formatCode>0</c:formatCode>
                <c:ptCount val="18"/>
                <c:pt idx="0">
                  <c:v>2101.2285655708947</c:v>
                </c:pt>
                <c:pt idx="1">
                  <c:v>2168.0618241680941</c:v>
                </c:pt>
                <c:pt idx="2">
                  <c:v>2315.4896336310949</c:v>
                </c:pt>
                <c:pt idx="3">
                  <c:v>2183.565931767168</c:v>
                </c:pt>
                <c:pt idx="4">
                  <c:v>2095.0864184868656</c:v>
                </c:pt>
                <c:pt idx="5">
                  <c:v>1983.7459885007804</c:v>
                </c:pt>
                <c:pt idx="6">
                  <c:v>1862.6569731737095</c:v>
                </c:pt>
                <c:pt idx="7">
                  <c:v>1819.0181087272747</c:v>
                </c:pt>
                <c:pt idx="8">
                  <c:v>1789.5312813176454</c:v>
                </c:pt>
                <c:pt idx="9">
                  <c:v>1781.3706637414307</c:v>
                </c:pt>
                <c:pt idx="10">
                  <c:v>1825.430913999181</c:v>
                </c:pt>
                <c:pt idx="11">
                  <c:v>1796.8380071498807</c:v>
                </c:pt>
                <c:pt idx="12">
                  <c:v>1836.3708014386416</c:v>
                </c:pt>
                <c:pt idx="13">
                  <c:v>1874.405998090218</c:v>
                </c:pt>
                <c:pt idx="14">
                  <c:v>1815.3760001159264</c:v>
                </c:pt>
                <c:pt idx="15">
                  <c:v>1643.59530855968</c:v>
                </c:pt>
                <c:pt idx="16">
                  <c:v>1737.6016545023147</c:v>
                </c:pt>
                <c:pt idx="17">
                  <c:v>1790.7417119809254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7-4A20-92C2-F480CCB65A48}"/>
            </c:ext>
          </c:extLst>
        </c:ser>
        <c:ser>
          <c:idx val="1"/>
          <c:order val="1"/>
          <c:tx>
            <c:strRef>
              <c:f>'Talnagögn (eftir skuldb.)'!$A$11</c:f>
              <c:strCache>
                <c:ptCount val="1"/>
                <c:pt idx="0">
                  <c:v>Iðnaður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skuldb.)'!$D$11:$AC$11</c15:sqref>
                  </c15:fullRef>
                </c:ext>
              </c:extLst>
              <c:f>'Talnagögn (eftir skuldb.)'!$D$11:$U$11</c:f>
              <c:numCache>
                <c:formatCode>0</c:formatCode>
                <c:ptCount val="18"/>
                <c:pt idx="0">
                  <c:v>128.80561455723398</c:v>
                </c:pt>
                <c:pt idx="1">
                  <c:v>146.11356329738828</c:v>
                </c:pt>
                <c:pt idx="2">
                  <c:v>149.34481035869885</c:v>
                </c:pt>
                <c:pt idx="3">
                  <c:v>146.80463306178262</c:v>
                </c:pt>
                <c:pt idx="4">
                  <c:v>125.10037140793406</c:v>
                </c:pt>
                <c:pt idx="5">
                  <c:v>137.17717885177012</c:v>
                </c:pt>
                <c:pt idx="6">
                  <c:v>170.4681610494581</c:v>
                </c:pt>
                <c:pt idx="7">
                  <c:v>158.88252328227759</c:v>
                </c:pt>
                <c:pt idx="8">
                  <c:v>186.68313985038685</c:v>
                </c:pt>
                <c:pt idx="9">
                  <c:v>184.01533187339078</c:v>
                </c:pt>
                <c:pt idx="10">
                  <c:v>175.84751317896735</c:v>
                </c:pt>
                <c:pt idx="11">
                  <c:v>192.80122089843599</c:v>
                </c:pt>
                <c:pt idx="12">
                  <c:v>184.35187642154142</c:v>
                </c:pt>
                <c:pt idx="13">
                  <c:v>204.65151962961363</c:v>
                </c:pt>
                <c:pt idx="14">
                  <c:v>213.46471721104444</c:v>
                </c:pt>
                <c:pt idx="15">
                  <c:v>211.44550717955894</c:v>
                </c:pt>
                <c:pt idx="16">
                  <c:v>173.35376890546127</c:v>
                </c:pt>
                <c:pt idx="17">
                  <c:v>144.52725590409136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7-4A20-92C2-F480CCB65A48}"/>
            </c:ext>
          </c:extLst>
        </c:ser>
        <c:ser>
          <c:idx val="2"/>
          <c:order val="2"/>
          <c:tx>
            <c:strRef>
              <c:f>'Talnagögn (eftir skuldb.)'!$A$12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skuldb.)'!$D$12:$AC$12</c15:sqref>
                  </c15:fullRef>
                </c:ext>
              </c:extLst>
              <c:f>'Talnagögn (eftir skuldb.)'!$D$12:$U$12</c:f>
              <c:numCache>
                <c:formatCode>0</c:formatCode>
                <c:ptCount val="18"/>
                <c:pt idx="0">
                  <c:v>609.19232594040284</c:v>
                </c:pt>
                <c:pt idx="1">
                  <c:v>635.4132377741372</c:v>
                </c:pt>
                <c:pt idx="2">
                  <c:v>652.12512448068458</c:v>
                </c:pt>
                <c:pt idx="3">
                  <c:v>668.45547776100284</c:v>
                </c:pt>
                <c:pt idx="4">
                  <c:v>658.46510076053028</c:v>
                </c:pt>
                <c:pt idx="5">
                  <c:v>645.79234623701984</c:v>
                </c:pt>
                <c:pt idx="6">
                  <c:v>643.48121356878744</c:v>
                </c:pt>
                <c:pt idx="7">
                  <c:v>638.3720383979005</c:v>
                </c:pt>
                <c:pt idx="8">
                  <c:v>623.26461716951133</c:v>
                </c:pt>
                <c:pt idx="9">
                  <c:v>667.26076973094928</c:v>
                </c:pt>
                <c:pt idx="10">
                  <c:v>656.95608345437574</c:v>
                </c:pt>
                <c:pt idx="11">
                  <c:v>657.03854191119513</c:v>
                </c:pt>
                <c:pt idx="12">
                  <c:v>658.51475362167639</c:v>
                </c:pt>
                <c:pt idx="13">
                  <c:v>636.00810289439687</c:v>
                </c:pt>
                <c:pt idx="14">
                  <c:v>619.03776173120718</c:v>
                </c:pt>
                <c:pt idx="15">
                  <c:v>615.86354554928857</c:v>
                </c:pt>
                <c:pt idx="16">
                  <c:v>618.95935184762129</c:v>
                </c:pt>
                <c:pt idx="17">
                  <c:v>603.55429468127068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7-4A20-92C2-F480CCB65A48}"/>
            </c:ext>
          </c:extLst>
        </c:ser>
        <c:ser>
          <c:idx val="3"/>
          <c:order val="3"/>
          <c:tx>
            <c:strRef>
              <c:f>'Talnagögn (eftir skuldb.)'!$A$13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skuldb.)'!$D$13:$AC$13</c15:sqref>
                  </c15:fullRef>
                </c:ext>
              </c:extLst>
              <c:f>'Talnagögn (eftir skuldb.)'!$D$13:$U$13</c:f>
              <c:numCache>
                <c:formatCode>0</c:formatCode>
                <c:ptCount val="18"/>
                <c:pt idx="0">
                  <c:v>344.65361832916909</c:v>
                </c:pt>
                <c:pt idx="1">
                  <c:v>370.66227082323041</c:v>
                </c:pt>
                <c:pt idx="2">
                  <c:v>371.70242940819378</c:v>
                </c:pt>
                <c:pt idx="3">
                  <c:v>350.31583009455852</c:v>
                </c:pt>
                <c:pt idx="4">
                  <c:v>336.12481029280548</c:v>
                </c:pt>
                <c:pt idx="5">
                  <c:v>333.57093197761316</c:v>
                </c:pt>
                <c:pt idx="6">
                  <c:v>310.58656023255611</c:v>
                </c:pt>
                <c:pt idx="7">
                  <c:v>287.80935086691119</c:v>
                </c:pt>
                <c:pt idx="8">
                  <c:v>298.01009072024652</c:v>
                </c:pt>
                <c:pt idx="9">
                  <c:v>292.39533967429293</c:v>
                </c:pt>
                <c:pt idx="10">
                  <c:v>294.56949179494035</c:v>
                </c:pt>
                <c:pt idx="11">
                  <c:v>282.05690057643056</c:v>
                </c:pt>
                <c:pt idx="12">
                  <c:v>279.16797253486209</c:v>
                </c:pt>
                <c:pt idx="13">
                  <c:v>288.95781390059926</c:v>
                </c:pt>
                <c:pt idx="14">
                  <c:v>248.07686796435888</c:v>
                </c:pt>
                <c:pt idx="15">
                  <c:v>270.45188374303029</c:v>
                </c:pt>
                <c:pt idx="16">
                  <c:v>271.54615469956843</c:v>
                </c:pt>
                <c:pt idx="17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7-4A20-92C2-F480CCB6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2347632"/>
        <c:axId val="1072345832"/>
      </c:barChart>
      <c:catAx>
        <c:axId val="1072347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45832"/>
        <c:crosses val="autoZero"/>
        <c:auto val="1"/>
        <c:lblAlgn val="ctr"/>
        <c:lblOffset val="100"/>
        <c:noMultiLvlLbl val="0"/>
      </c:catAx>
      <c:valAx>
        <c:axId val="107234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Losun á beinni</a:t>
            </a:r>
          </a:p>
          <a:p>
            <a:pPr>
              <a:defRPr sz="2000"/>
            </a:pPr>
            <a:r>
              <a:rPr lang="en-US" sz="2000" b="1"/>
              <a:t>ábyrgð</a:t>
            </a:r>
            <a:r>
              <a:rPr lang="en-US" sz="2000" b="1" baseline="0"/>
              <a:t> Íslands</a:t>
            </a:r>
          </a:p>
          <a:p>
            <a:pPr>
              <a:defRPr sz="2000"/>
            </a:pPr>
            <a:r>
              <a:rPr lang="en-US" sz="2000" b="1" baseline="0"/>
              <a:t>2022</a:t>
            </a:r>
            <a:endParaRPr lang="en-US" sz="2000" b="1"/>
          </a:p>
        </c:rich>
      </c:tx>
      <c:layout>
        <c:manualLayout>
          <c:xMode val="edge"/>
          <c:yMode val="edge"/>
          <c:x val="0.409490052426288"/>
          <c:y val="0.40537678810338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701957247219457"/>
          <c:y val="4.349747698779672E-2"/>
          <c:w val="0.52452262030922014"/>
          <c:h val="0.9116497449437930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6-4625-ACCD-F7B9C5155A2A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6-4625-ACCD-F7B9C5155A2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6-4625-ACCD-F7B9C5155A2A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6-4625-ACCD-F7B9C5155A2A}"/>
              </c:ext>
            </c:extLst>
          </c:dPt>
          <c:dLbls>
            <c:dLbl>
              <c:idx val="0"/>
              <c:layout>
                <c:manualLayout>
                  <c:x val="0.18677664968360044"/>
                  <c:y val="0.2390732072188243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Orka</a:t>
                    </a:r>
                  </a:p>
                  <a:p>
                    <a:r>
                      <a:rPr lang="en-US" sz="1100" b="0"/>
                      <a:t>1791 þús. tonn CO</a:t>
                    </a:r>
                    <a:r>
                      <a:rPr lang="en-US" sz="1100" b="0" baseline="-25000"/>
                      <a:t>2</a:t>
                    </a:r>
                    <a:r>
                      <a:rPr lang="en-US" sz="1100" b="0"/>
                      <a:t>-íg.</a:t>
                    </a:r>
                  </a:p>
                  <a:p>
                    <a:r>
                      <a:rPr lang="en-US" sz="1100" b="0"/>
                      <a:t>64%</a:t>
                    </a:r>
                    <a:endParaRPr lang="en-US" sz="1050" b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4298593231945"/>
                      <c:h val="0.2006976354184135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39F6-4625-ACCD-F7B9C5155A2A}"/>
                </c:ext>
              </c:extLst>
            </c:dLbl>
            <c:dLbl>
              <c:idx val="1"/>
              <c:layout>
                <c:manualLayout>
                  <c:x val="-0.25393145241104981"/>
                  <c:y val="0.21157516244382615"/>
                </c:manualLayout>
              </c:layout>
              <c:tx>
                <c:rich>
                  <a:bodyPr/>
                  <a:lstStyle/>
                  <a:p>
                    <a:fld id="{3AAC3B0E-06F8-4302-9734-BE0359C1764D}" type="CATEGORYNAME">
                      <a:rPr lang="en-US" sz="1200" b="1"/>
                      <a:pPr/>
                      <a:t>[CATEGORY NAME]</a:t>
                    </a:fld>
                    <a:endParaRPr lang="en-US" sz="1200" b="1" baseline="0"/>
                  </a:p>
                  <a:p>
                    <a:fld id="{B97528B6-DC11-45F1-8C73-A719A1D655DF}" type="VALUE">
                      <a:rPr lang="en-US"/>
                      <a:pPr/>
                      <a:t>[VALUE]</a:t>
                    </a:fld>
                    <a:r>
                      <a:rPr lang="en-US"/>
                      <a:t> þús. tonn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-íg.</a:t>
                    </a:r>
                    <a:endParaRPr lang="en-US" baseline="0"/>
                  </a:p>
                  <a:p>
                    <a:fld id="{52564D99-9F79-4C03-8233-AF838FB425FC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11622395833333"/>
                      <c:h val="0.1380537037037037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9F6-4625-ACCD-F7B9C5155A2A}"/>
                </c:ext>
              </c:extLst>
            </c:dLbl>
            <c:dLbl>
              <c:idx val="2"/>
              <c:layout>
                <c:manualLayout>
                  <c:x val="-0.24611008261446371"/>
                  <c:y val="-2.985952336292248E-3"/>
                </c:manualLayout>
              </c:layout>
              <c:tx>
                <c:rich>
                  <a:bodyPr/>
                  <a:lstStyle/>
                  <a:p>
                    <a:fld id="{A8977052-B303-475A-9B7F-C76743695423}" type="CATEGORYNAME">
                      <a:rPr lang="en-US" sz="1200" b="1"/>
                      <a:pPr/>
                      <a:t>[CATEGORY NAME]</a:t>
                    </a:fld>
                    <a:endParaRPr lang="en-US" b="1" baseline="0"/>
                  </a:p>
                  <a:p>
                    <a:fld id="{8B7B3A88-158F-404E-821C-E3BB11A4016D}" type="VALUE">
                      <a:rPr lang="en-US"/>
                      <a:pPr/>
                      <a:t>[VALUE]</a:t>
                    </a:fld>
                    <a:r>
                      <a:rPr lang="en-US"/>
                      <a:t> þús. tonn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-íg.</a:t>
                    </a:r>
                    <a:endParaRPr lang="en-US" baseline="0"/>
                  </a:p>
                  <a:p>
                    <a:fld id="{30D2E478-2D64-4DB3-A00B-08D42E58BC1B}" type="PERCENTAGE">
                      <a:rPr lang="en-US"/>
                      <a:pPr/>
                      <a:t>[PERCENTAGE]</a:t>
                    </a:fld>
                    <a:endParaRPr lang="is-I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9F6-4625-ACCD-F7B9C5155A2A}"/>
                </c:ext>
              </c:extLst>
            </c:dLbl>
            <c:dLbl>
              <c:idx val="3"/>
              <c:layout>
                <c:manualLayout>
                  <c:x val="-0.23308763020833337"/>
                  <c:y val="-8.4340740740740744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Úrgangur</a:t>
                    </a:r>
                  </a:p>
                  <a:p>
                    <a:r>
                      <a:rPr lang="en-US" sz="1100" b="0"/>
                      <a:t>265 þús. tonn CO</a:t>
                    </a:r>
                    <a:r>
                      <a:rPr lang="en-US" sz="1100" b="0" baseline="-25000"/>
                      <a:t>2</a:t>
                    </a:r>
                    <a:r>
                      <a:rPr lang="en-US" sz="1100" b="0"/>
                      <a:t>-íg.</a:t>
                    </a:r>
                  </a:p>
                  <a:p>
                    <a:r>
                      <a:rPr lang="en-US" sz="1100" b="0"/>
                      <a:t>9%</a:t>
                    </a:r>
                    <a:endParaRPr lang="en-US" b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9F6-4625-ACCD-F7B9C5155A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'Talnagögn (eftir skuldb.)'!$A$10:$A$13</c:f>
              <c:strCache>
                <c:ptCount val="4"/>
                <c:pt idx="0">
                  <c:v>Orka</c:v>
                </c:pt>
                <c:pt idx="1">
                  <c:v>Iðnaður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cat>
          <c:val>
            <c:numRef>
              <c:f>'Talnagögn (eftir skuldb.)'!$U$10:$U$13</c:f>
              <c:numCache>
                <c:formatCode>0</c:formatCode>
                <c:ptCount val="4"/>
                <c:pt idx="0">
                  <c:v>1790.7417119809254</c:v>
                </c:pt>
                <c:pt idx="1">
                  <c:v>144.52725590409136</c:v>
                </c:pt>
                <c:pt idx="2">
                  <c:v>603.55429468127068</c:v>
                </c:pt>
                <c:pt idx="3">
                  <c:v>264.5536299365545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F6-4625-ACCD-F7B9C5155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frá</a:t>
            </a:r>
            <a:r>
              <a:rPr lang="en-US" baseline="0"/>
              <a:t> staðbundum iðnaði undir ETS kerfi</a:t>
            </a:r>
          </a:p>
          <a:p>
            <a:pPr>
              <a:defRPr/>
            </a:pPr>
            <a:r>
              <a:rPr lang="en-US" baseline="0"/>
              <a:t>2005-2022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'Talnagögn (eftir skuldb.)'!$A$36</c:f>
              <c:strCache>
                <c:ptCount val="1"/>
                <c:pt idx="0">
                  <c:v>Álframleiðsla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skuldb.)'!$D$36:$AC$36</c15:sqref>
                  </c15:fullRef>
                </c:ext>
              </c:extLst>
              <c:f>'Talnagögn (eftir skuldb.)'!$D$36:$U$36</c:f>
              <c:numCache>
                <c:formatCode>0</c:formatCode>
                <c:ptCount val="18"/>
                <c:pt idx="0">
                  <c:v>444.80851616708713</c:v>
                </c:pt>
                <c:pt idx="1">
                  <c:v>869.57185988485026</c:v>
                </c:pt>
                <c:pt idx="2">
                  <c:v>990.98126629758121</c:v>
                </c:pt>
                <c:pt idx="3">
                  <c:v>1556.7584922170536</c:v>
                </c:pt>
                <c:pt idx="4">
                  <c:v>1393.4018646112659</c:v>
                </c:pt>
                <c:pt idx="5">
                  <c:v>1391.9209450624717</c:v>
                </c:pt>
                <c:pt idx="6">
                  <c:v>1281.3105455922127</c:v>
                </c:pt>
                <c:pt idx="7">
                  <c:v>1328.7342410906138</c:v>
                </c:pt>
                <c:pt idx="8">
                  <c:v>1353.4714335748731</c:v>
                </c:pt>
                <c:pt idx="9">
                  <c:v>1368.5549133196287</c:v>
                </c:pt>
                <c:pt idx="10">
                  <c:v>1392.8009611325194</c:v>
                </c:pt>
                <c:pt idx="11">
                  <c:v>1354.081750028553</c:v>
                </c:pt>
                <c:pt idx="12">
                  <c:v>1385.559079923195</c:v>
                </c:pt>
                <c:pt idx="13">
                  <c:v>1382.5326490562106</c:v>
                </c:pt>
                <c:pt idx="14">
                  <c:v>1363.2348061869016</c:v>
                </c:pt>
                <c:pt idx="15">
                  <c:v>1347.2027898796409</c:v>
                </c:pt>
                <c:pt idx="16">
                  <c:v>1361.0898434635815</c:v>
                </c:pt>
                <c:pt idx="17">
                  <c:v>1354.2007303406649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E-4BC5-A06A-60AAEBEA8947}"/>
            </c:ext>
          </c:extLst>
        </c:ser>
        <c:ser>
          <c:idx val="1"/>
          <c:order val="1"/>
          <c:tx>
            <c:strRef>
              <c:f>'Talnagögn (eftir skuldb.)'!$A$35</c:f>
              <c:strCache>
                <c:ptCount val="1"/>
                <c:pt idx="0">
                  <c:v>Kísil- og kísilmálmframleiðsla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skuldb.)'!$D$35:$AC$35</c15:sqref>
                  </c15:fullRef>
                </c:ext>
              </c:extLst>
              <c:f>'Talnagögn (eftir skuldb.)'!$D$35:$U$35</c:f>
              <c:numCache>
                <c:formatCode>0</c:formatCode>
                <c:ptCount val="18"/>
                <c:pt idx="0">
                  <c:v>376.83593000640002</c:v>
                </c:pt>
                <c:pt idx="1">
                  <c:v>378.67314290880006</c:v>
                </c:pt>
                <c:pt idx="2">
                  <c:v>398.15671910400005</c:v>
                </c:pt>
                <c:pt idx="3">
                  <c:v>349.27363032799997</c:v>
                </c:pt>
                <c:pt idx="4">
                  <c:v>350.6137790624</c:v>
                </c:pt>
                <c:pt idx="5">
                  <c:v>369.7000336512001</c:v>
                </c:pt>
                <c:pt idx="6">
                  <c:v>377.47027440484715</c:v>
                </c:pt>
                <c:pt idx="7">
                  <c:v>410.12313323066928</c:v>
                </c:pt>
                <c:pt idx="8">
                  <c:v>406.15873991578883</c:v>
                </c:pt>
                <c:pt idx="9">
                  <c:v>368.42751117182405</c:v>
                </c:pt>
                <c:pt idx="10">
                  <c:v>400.91750131306247</c:v>
                </c:pt>
                <c:pt idx="11">
                  <c:v>405.16545580981278</c:v>
                </c:pt>
                <c:pt idx="12">
                  <c:v>428.32083524965424</c:v>
                </c:pt>
                <c:pt idx="13">
                  <c:v>452.2433647004662</c:v>
                </c:pt>
                <c:pt idx="14">
                  <c:v>428.79341747368807</c:v>
                </c:pt>
                <c:pt idx="15">
                  <c:v>415.30481108799324</c:v>
                </c:pt>
                <c:pt idx="16">
                  <c:v>472.04519978932524</c:v>
                </c:pt>
                <c:pt idx="17">
                  <c:v>513.25851857568762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E-4BC5-A06A-60AAEBEA8947}"/>
            </c:ext>
          </c:extLst>
        </c:ser>
        <c:ser>
          <c:idx val="0"/>
          <c:order val="2"/>
          <c:tx>
            <c:strRef>
              <c:f>'Talnagögn (eftir skuldb.)'!$A$34</c:f>
              <c:strCache>
                <c:ptCount val="1"/>
                <c:pt idx="0">
                  <c:v>Eldsneytisbruni, staðbundinn iðnaður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skuldb.)'!$D$1:$AC$1</c15:sqref>
                  </c15:fullRef>
                </c:ext>
              </c:extLst>
              <c:f>'Talnagögn (eftir skuldb.)'!$D$1:$U$1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skuldb.)'!$D$34:$AC$34</c15:sqref>
                  </c15:fullRef>
                </c:ext>
              </c:extLst>
              <c:f>'Talnagögn (eftir skuldb.)'!$D$34:$U$34</c:f>
              <c:numCache>
                <c:formatCode>0</c:formatCode>
                <c:ptCount val="18"/>
                <c:pt idx="0">
                  <c:v>31.238484919299999</c:v>
                </c:pt>
                <c:pt idx="1">
                  <c:v>25.512199570446668</c:v>
                </c:pt>
                <c:pt idx="2">
                  <c:v>25.460353461473332</c:v>
                </c:pt>
                <c:pt idx="3">
                  <c:v>25.08300522269333</c:v>
                </c:pt>
                <c:pt idx="4">
                  <c:v>20.12935053244</c:v>
                </c:pt>
                <c:pt idx="5">
                  <c:v>21.812472989966665</c:v>
                </c:pt>
                <c:pt idx="6">
                  <c:v>22.110419334540001</c:v>
                </c:pt>
                <c:pt idx="7">
                  <c:v>16.003616755494086</c:v>
                </c:pt>
                <c:pt idx="8">
                  <c:v>11.370694227316061</c:v>
                </c:pt>
                <c:pt idx="9">
                  <c:v>7.989149136368459</c:v>
                </c:pt>
                <c:pt idx="10">
                  <c:v>7.8797282683219994</c:v>
                </c:pt>
                <c:pt idx="11">
                  <c:v>12.421143917972499</c:v>
                </c:pt>
                <c:pt idx="12">
                  <c:v>10.9135797336974</c:v>
                </c:pt>
                <c:pt idx="13">
                  <c:v>12.178335297197659</c:v>
                </c:pt>
                <c:pt idx="14">
                  <c:v>10.857899999999999</c:v>
                </c:pt>
                <c:pt idx="15">
                  <c:v>7.8790448188936626</c:v>
                </c:pt>
                <c:pt idx="16">
                  <c:v>10.453638308901184</c:v>
                </c:pt>
                <c:pt idx="17">
                  <c:v>7.6184954038819539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7E-4BC5-A06A-60AAEBEA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8261464"/>
        <c:axId val="1108258944"/>
      </c:barChart>
      <c:catAx>
        <c:axId val="1108261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08258944"/>
        <c:crosses val="autoZero"/>
        <c:auto val="1"/>
        <c:lblAlgn val="ctr"/>
        <c:lblOffset val="100"/>
        <c:noMultiLvlLbl val="0"/>
      </c:catAx>
      <c:valAx>
        <c:axId val="110825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0826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</a:t>
            </a:r>
            <a:r>
              <a:rPr lang="en-US" baseline="0"/>
              <a:t> á beinni ábyrgð Íslands</a:t>
            </a:r>
          </a:p>
          <a:p>
            <a:pPr>
              <a:defRPr/>
            </a:pPr>
            <a:r>
              <a:rPr lang="en-US" baseline="0"/>
              <a:t>2005-2022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'Talnagögn (eftir skuldb.)'!$A$10</c:f>
              <c:strCache>
                <c:ptCount val="1"/>
                <c:pt idx="0">
                  <c:v>Orka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skuldb.)'!$D$10:$AC$10</c15:sqref>
                  </c15:fullRef>
                </c:ext>
              </c:extLst>
              <c:f>'Talnagögn (eftir skuldb.)'!$D$10:$U$10</c:f>
              <c:numCache>
                <c:formatCode>0</c:formatCode>
                <c:ptCount val="18"/>
                <c:pt idx="0">
                  <c:v>2101.2285655708947</c:v>
                </c:pt>
                <c:pt idx="1">
                  <c:v>2168.0618241680941</c:v>
                </c:pt>
                <c:pt idx="2">
                  <c:v>2315.4896336310949</c:v>
                </c:pt>
                <c:pt idx="3">
                  <c:v>2183.565931767168</c:v>
                </c:pt>
                <c:pt idx="4">
                  <c:v>2095.0864184868656</c:v>
                </c:pt>
                <c:pt idx="5">
                  <c:v>1983.7459885007804</c:v>
                </c:pt>
                <c:pt idx="6">
                  <c:v>1862.6569731737095</c:v>
                </c:pt>
                <c:pt idx="7">
                  <c:v>1819.0181087272747</c:v>
                </c:pt>
                <c:pt idx="8">
                  <c:v>1789.5312813176454</c:v>
                </c:pt>
                <c:pt idx="9">
                  <c:v>1781.3706637414307</c:v>
                </c:pt>
                <c:pt idx="10">
                  <c:v>1825.430913999181</c:v>
                </c:pt>
                <c:pt idx="11">
                  <c:v>1796.8380071498807</c:v>
                </c:pt>
                <c:pt idx="12">
                  <c:v>1836.3708014386416</c:v>
                </c:pt>
                <c:pt idx="13">
                  <c:v>1874.405998090218</c:v>
                </c:pt>
                <c:pt idx="14">
                  <c:v>1815.3760001159264</c:v>
                </c:pt>
                <c:pt idx="15">
                  <c:v>1643.59530855968</c:v>
                </c:pt>
                <c:pt idx="16">
                  <c:v>1737.6016545023147</c:v>
                </c:pt>
                <c:pt idx="17">
                  <c:v>1790.7417119809254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D-4B35-9E5B-4DD07BB06F2E}"/>
            </c:ext>
          </c:extLst>
        </c:ser>
        <c:ser>
          <c:idx val="1"/>
          <c:order val="1"/>
          <c:tx>
            <c:strRef>
              <c:f>'Talnagögn (eftir skuldb.)'!$A$11</c:f>
              <c:strCache>
                <c:ptCount val="1"/>
                <c:pt idx="0">
                  <c:v>Iðnaður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skuldb.)'!$D$11:$AC$11</c15:sqref>
                  </c15:fullRef>
                </c:ext>
              </c:extLst>
              <c:f>'Talnagögn (eftir skuldb.)'!$D$11:$U$11</c:f>
              <c:numCache>
                <c:formatCode>0</c:formatCode>
                <c:ptCount val="18"/>
                <c:pt idx="0">
                  <c:v>128.80561455723398</c:v>
                </c:pt>
                <c:pt idx="1">
                  <c:v>146.11356329738828</c:v>
                </c:pt>
                <c:pt idx="2">
                  <c:v>149.34481035869885</c:v>
                </c:pt>
                <c:pt idx="3">
                  <c:v>146.80463306178262</c:v>
                </c:pt>
                <c:pt idx="4">
                  <c:v>125.10037140793406</c:v>
                </c:pt>
                <c:pt idx="5">
                  <c:v>137.17717885177012</c:v>
                </c:pt>
                <c:pt idx="6">
                  <c:v>170.4681610494581</c:v>
                </c:pt>
                <c:pt idx="7">
                  <c:v>158.88252328227759</c:v>
                </c:pt>
                <c:pt idx="8">
                  <c:v>186.68313985038685</c:v>
                </c:pt>
                <c:pt idx="9">
                  <c:v>184.01533187339078</c:v>
                </c:pt>
                <c:pt idx="10">
                  <c:v>175.84751317896735</c:v>
                </c:pt>
                <c:pt idx="11">
                  <c:v>192.80122089843599</c:v>
                </c:pt>
                <c:pt idx="12">
                  <c:v>184.35187642154142</c:v>
                </c:pt>
                <c:pt idx="13">
                  <c:v>204.65151962961363</c:v>
                </c:pt>
                <c:pt idx="14">
                  <c:v>213.46471721104444</c:v>
                </c:pt>
                <c:pt idx="15">
                  <c:v>211.44550717955894</c:v>
                </c:pt>
                <c:pt idx="16">
                  <c:v>173.35376890546127</c:v>
                </c:pt>
                <c:pt idx="17">
                  <c:v>144.52725590409136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D-4B35-9E5B-4DD07BB06F2E}"/>
            </c:ext>
          </c:extLst>
        </c:ser>
        <c:ser>
          <c:idx val="2"/>
          <c:order val="2"/>
          <c:tx>
            <c:strRef>
              <c:f>'Talnagögn (eftir skuldb.)'!$A$12</c:f>
              <c:strCache>
                <c:ptCount val="1"/>
                <c:pt idx="0">
                  <c:v>Landbúnaður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skuldb.)'!$D$12:$AC$12</c15:sqref>
                  </c15:fullRef>
                </c:ext>
              </c:extLst>
              <c:f>'Talnagögn (eftir skuldb.)'!$D$12:$U$12</c:f>
              <c:numCache>
                <c:formatCode>0</c:formatCode>
                <c:ptCount val="18"/>
                <c:pt idx="0">
                  <c:v>609.19232594040284</c:v>
                </c:pt>
                <c:pt idx="1">
                  <c:v>635.4132377741372</c:v>
                </c:pt>
                <c:pt idx="2">
                  <c:v>652.12512448068458</c:v>
                </c:pt>
                <c:pt idx="3">
                  <c:v>668.45547776100284</c:v>
                </c:pt>
                <c:pt idx="4">
                  <c:v>658.46510076053028</c:v>
                </c:pt>
                <c:pt idx="5">
                  <c:v>645.79234623701984</c:v>
                </c:pt>
                <c:pt idx="6">
                  <c:v>643.48121356878744</c:v>
                </c:pt>
                <c:pt idx="7">
                  <c:v>638.3720383979005</c:v>
                </c:pt>
                <c:pt idx="8">
                  <c:v>623.26461716951133</c:v>
                </c:pt>
                <c:pt idx="9">
                  <c:v>667.26076973094928</c:v>
                </c:pt>
                <c:pt idx="10">
                  <c:v>656.95608345437574</c:v>
                </c:pt>
                <c:pt idx="11">
                  <c:v>657.03854191119513</c:v>
                </c:pt>
                <c:pt idx="12">
                  <c:v>658.51475362167639</c:v>
                </c:pt>
                <c:pt idx="13">
                  <c:v>636.00810289439687</c:v>
                </c:pt>
                <c:pt idx="14">
                  <c:v>619.03776173120718</c:v>
                </c:pt>
                <c:pt idx="15">
                  <c:v>615.86354554928857</c:v>
                </c:pt>
                <c:pt idx="16">
                  <c:v>618.95935184762129</c:v>
                </c:pt>
                <c:pt idx="17">
                  <c:v>603.55429468127068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D-4B35-9E5B-4DD07BB06F2E}"/>
            </c:ext>
          </c:extLst>
        </c:ser>
        <c:ser>
          <c:idx val="3"/>
          <c:order val="3"/>
          <c:tx>
            <c:strRef>
              <c:f>'Talnagögn (eftir skuldb.)'!$A$13</c:f>
              <c:strCache>
                <c:ptCount val="1"/>
                <c:pt idx="0">
                  <c:v>Úrgangur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skuldb.)'!$D$13:$AC$13</c15:sqref>
                  </c15:fullRef>
                </c:ext>
              </c:extLst>
              <c:f>'Talnagögn (eftir skuldb.)'!$D$13:$U$13</c:f>
              <c:numCache>
                <c:formatCode>0</c:formatCode>
                <c:ptCount val="18"/>
                <c:pt idx="0">
                  <c:v>344.65361832916909</c:v>
                </c:pt>
                <c:pt idx="1">
                  <c:v>370.66227082323041</c:v>
                </c:pt>
                <c:pt idx="2">
                  <c:v>371.70242940819378</c:v>
                </c:pt>
                <c:pt idx="3">
                  <c:v>350.31583009455852</c:v>
                </c:pt>
                <c:pt idx="4">
                  <c:v>336.12481029280548</c:v>
                </c:pt>
                <c:pt idx="5">
                  <c:v>333.57093197761316</c:v>
                </c:pt>
                <c:pt idx="6">
                  <c:v>310.58656023255611</c:v>
                </c:pt>
                <c:pt idx="7">
                  <c:v>287.80935086691119</c:v>
                </c:pt>
                <c:pt idx="8">
                  <c:v>298.01009072024652</c:v>
                </c:pt>
                <c:pt idx="9">
                  <c:v>292.39533967429293</c:v>
                </c:pt>
                <c:pt idx="10">
                  <c:v>294.56949179494035</c:v>
                </c:pt>
                <c:pt idx="11">
                  <c:v>282.05690057643056</c:v>
                </c:pt>
                <c:pt idx="12">
                  <c:v>279.16797253486209</c:v>
                </c:pt>
                <c:pt idx="13">
                  <c:v>288.95781390059926</c:v>
                </c:pt>
                <c:pt idx="14">
                  <c:v>248.07686796435888</c:v>
                </c:pt>
                <c:pt idx="15">
                  <c:v>270.45188374303029</c:v>
                </c:pt>
                <c:pt idx="16">
                  <c:v>271.54615469956843</c:v>
                </c:pt>
                <c:pt idx="17">
                  <c:v>264.5536299365545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AD-4B35-9E5B-4DD07BB06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347632"/>
        <c:axId val="1072345832"/>
      </c:lineChart>
      <c:catAx>
        <c:axId val="1072347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45832"/>
        <c:crosses val="autoZero"/>
        <c:auto val="1"/>
        <c:lblAlgn val="ctr"/>
        <c:lblOffset val="100"/>
        <c:noMultiLvlLbl val="0"/>
      </c:catAx>
      <c:valAx>
        <c:axId val="107234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Losun gróðurhúsalofttegunda á Íslandi eftir skuldbindingum</a:t>
            </a:r>
            <a:endParaRPr lang="en-US" baseline="0"/>
          </a:p>
          <a:p>
            <a:pPr>
              <a:defRPr/>
            </a:pPr>
            <a:r>
              <a:rPr lang="en-US" baseline="0"/>
              <a:t>2005-2022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'Talnagögn (eftir skuldb.)'!$A$3</c:f>
              <c:strCache>
                <c:ptCount val="1"/>
                <c:pt idx="0">
                  <c:v>ETS 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skuldb.)'!$D$3:$AC$3</c15:sqref>
                  </c15:fullRef>
                </c:ext>
              </c:extLst>
              <c:f>'Talnagögn (eftir skuldb.)'!$D$3:$U$3</c:f>
              <c:numCache>
                <c:formatCode>0</c:formatCode>
                <c:ptCount val="18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  <c:pt idx="17">
                  <c:v>1875.0777443202344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A-4C8C-9066-33051CDBF4EF}"/>
            </c:ext>
          </c:extLst>
        </c:ser>
        <c:ser>
          <c:idx val="1"/>
          <c:order val="1"/>
          <c:tx>
            <c:strRef>
              <c:f>'Talnagögn (eftir skuldb.)'!$A$4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skuldb.)'!$D$4:$AC$4</c15:sqref>
                  </c15:fullRef>
                </c:ext>
              </c:extLst>
              <c:f>'Talnagögn (eftir skuldb.)'!$D$4:$U$4</c:f>
              <c:numCache>
                <c:formatCode>0</c:formatCode>
                <c:ptCount val="18"/>
                <c:pt idx="0">
                  <c:v>26.007138153333333</c:v>
                </c:pt>
                <c:pt idx="1">
                  <c:v>28.138312839999998</c:v>
                </c:pt>
                <c:pt idx="2">
                  <c:v>22.051151063333332</c:v>
                </c:pt>
                <c:pt idx="3">
                  <c:v>26.235003593333332</c:v>
                </c:pt>
                <c:pt idx="4">
                  <c:v>21.786911006666664</c:v>
                </c:pt>
                <c:pt idx="5">
                  <c:v>21.137412779999998</c:v>
                </c:pt>
                <c:pt idx="6">
                  <c:v>20.279152960000001</c:v>
                </c:pt>
                <c:pt idx="7">
                  <c:v>20.86468747</c:v>
                </c:pt>
                <c:pt idx="8">
                  <c:v>19.615938723333336</c:v>
                </c:pt>
                <c:pt idx="9">
                  <c:v>19.549418533333334</c:v>
                </c:pt>
                <c:pt idx="10">
                  <c:v>20.441658636666666</c:v>
                </c:pt>
                <c:pt idx="11">
                  <c:v>22.574404196666666</c:v>
                </c:pt>
                <c:pt idx="12">
                  <c:v>22.95845761</c:v>
                </c:pt>
                <c:pt idx="13">
                  <c:v>24.583191306666667</c:v>
                </c:pt>
                <c:pt idx="14">
                  <c:v>27.755915457878668</c:v>
                </c:pt>
                <c:pt idx="15">
                  <c:v>13.1457037426</c:v>
                </c:pt>
                <c:pt idx="16">
                  <c:v>20.735413380000001</c:v>
                </c:pt>
                <c:pt idx="17">
                  <c:v>24.085325513333334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A-4C8C-9066-33051CDBF4EF}"/>
            </c:ext>
          </c:extLst>
        </c:ser>
        <c:ser>
          <c:idx val="2"/>
          <c:order val="2"/>
          <c:tx>
            <c:strRef>
              <c:f>'Talnagögn (eftir skuldb.)'!$A$5</c:f>
              <c:strCache>
                <c:ptCount val="1"/>
                <c:pt idx="0">
                  <c:v>Bein ábyrgð Íslands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skuldb.)'!$D$5:$AC$5</c15:sqref>
                  </c15:fullRef>
                </c:ext>
              </c:extLst>
              <c:f>'Talnagögn (eftir skuldb.)'!$D$5:$U$5</c:f>
              <c:numCache>
                <c:formatCode>0</c:formatCode>
                <c:ptCount val="18"/>
                <c:pt idx="0">
                  <c:v>3183.8801243977009</c:v>
                </c:pt>
                <c:pt idx="1">
                  <c:v>3320.2508960628502</c:v>
                </c:pt>
                <c:pt idx="2">
                  <c:v>3488.6619978786721</c:v>
                </c:pt>
                <c:pt idx="3">
                  <c:v>3349.1418726845113</c:v>
                </c:pt>
                <c:pt idx="4">
                  <c:v>3214.7767009481354</c:v>
                </c:pt>
                <c:pt idx="5">
                  <c:v>3100.2864455671834</c:v>
                </c:pt>
                <c:pt idx="6">
                  <c:v>2987.1929080245104</c:v>
                </c:pt>
                <c:pt idx="7">
                  <c:v>2904.0820212743638</c:v>
                </c:pt>
                <c:pt idx="8">
                  <c:v>2897.4891290577907</c:v>
                </c:pt>
                <c:pt idx="9">
                  <c:v>2925.042105020063</c:v>
                </c:pt>
                <c:pt idx="10">
                  <c:v>2952.8040024274642</c:v>
                </c:pt>
                <c:pt idx="11">
                  <c:v>2928.7346705359428</c:v>
                </c:pt>
                <c:pt idx="12">
                  <c:v>2958.4054040167216</c:v>
                </c:pt>
                <c:pt idx="13">
                  <c:v>3004.0234345148274</c:v>
                </c:pt>
                <c:pt idx="14">
                  <c:v>2895.9553470225364</c:v>
                </c:pt>
                <c:pt idx="15">
                  <c:v>2741.3562450315585</c:v>
                </c:pt>
                <c:pt idx="16">
                  <c:v>2801.4609299549656</c:v>
                </c:pt>
                <c:pt idx="17">
                  <c:v>2803.3768925028426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BA-4C8C-9066-33051CDBF4EF}"/>
            </c:ext>
          </c:extLst>
        </c:ser>
        <c:ser>
          <c:idx val="3"/>
          <c:order val="3"/>
          <c:tx>
            <c:strRef>
              <c:f>'Talnagögn (eftir skuldb.)'!$A$6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Talnagögn!$R$1:$AQ$1</c15:sqref>
                  </c15:fullRef>
                </c:ext>
              </c:extLst>
              <c:f>Talnagögn!$R$1:$AI$1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'Talnagögn (eftir skuldb.)'!$D$6:$AC$6</c15:sqref>
                  </c15:fullRef>
                </c:ext>
              </c:extLst>
              <c:f>'Talnagögn (eftir skuldb.)'!$D$6:$U$6</c:f>
              <c:numCache>
                <c:formatCode>0</c:formatCode>
                <c:ptCount val="18"/>
                <c:pt idx="0">
                  <c:v>9635.4429681046913</c:v>
                </c:pt>
                <c:pt idx="1">
                  <c:v>9698.3921166557375</c:v>
                </c:pt>
                <c:pt idx="2">
                  <c:v>9602.133213469051</c:v>
                </c:pt>
                <c:pt idx="3">
                  <c:v>9642.7038909593139</c:v>
                </c:pt>
                <c:pt idx="4">
                  <c:v>9633.0671388632345</c:v>
                </c:pt>
                <c:pt idx="5">
                  <c:v>9596.3884139348411</c:v>
                </c:pt>
                <c:pt idx="6">
                  <c:v>9569.6010920516528</c:v>
                </c:pt>
                <c:pt idx="7">
                  <c:v>9563.3130118209174</c:v>
                </c:pt>
                <c:pt idx="8">
                  <c:v>9549.7315494546528</c:v>
                </c:pt>
                <c:pt idx="9">
                  <c:v>9529.3776963808523</c:v>
                </c:pt>
                <c:pt idx="10">
                  <c:v>9506.102469169191</c:v>
                </c:pt>
                <c:pt idx="11">
                  <c:v>9476.7725055466381</c:v>
                </c:pt>
                <c:pt idx="12">
                  <c:v>9436.6729756288969</c:v>
                </c:pt>
                <c:pt idx="13">
                  <c:v>9410.0772356050275</c:v>
                </c:pt>
                <c:pt idx="14">
                  <c:v>9410.6871804963557</c:v>
                </c:pt>
                <c:pt idx="15">
                  <c:v>9421.1456256380152</c:v>
                </c:pt>
                <c:pt idx="16">
                  <c:v>9398.1797703569009</c:v>
                </c:pt>
                <c:pt idx="17">
                  <c:v>9371.6006168717067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BA-4C8C-9066-33051CDBF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569024"/>
        <c:axId val="1007573344"/>
      </c:lineChart>
      <c:catAx>
        <c:axId val="1007569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07573344"/>
        <c:crosses val="autoZero"/>
        <c:auto val="1"/>
        <c:lblAlgn val="ctr"/>
        <c:lblOffset val="100"/>
        <c:noMultiLvlLbl val="0"/>
      </c:catAx>
      <c:valAx>
        <c:axId val="100757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Losun gróðurhúsalofttegunda (þús. tonn CO</a:t>
                </a:r>
                <a:r>
                  <a:rPr lang="en-US" sz="1000" b="0" i="0" u="none" strike="noStrike" kern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</a:rPr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0756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115656</xdr:colOff>
      <xdr:row>200</xdr:row>
      <xdr:rowOff>18710</xdr:rowOff>
    </xdr:from>
    <xdr:to>
      <xdr:col>19</xdr:col>
      <xdr:colOff>591174</xdr:colOff>
      <xdr:row>220</xdr:row>
      <xdr:rowOff>64367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26E123-98A1-443D-9D06-C14A4E3D8B0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52</xdr:row>
      <xdr:rowOff>0</xdr:rowOff>
    </xdr:from>
    <xdr:to>
      <xdr:col>53</xdr:col>
      <xdr:colOff>123140</xdr:colOff>
      <xdr:row>73</xdr:row>
      <xdr:rowOff>94471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64E943-F57D-4312-BDE6-8CBAD52C331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392907</xdr:colOff>
      <xdr:row>1</xdr:row>
      <xdr:rowOff>107155</xdr:rowOff>
    </xdr:from>
    <xdr:to>
      <xdr:col>20</xdr:col>
      <xdr:colOff>210359</xdr:colOff>
      <xdr:row>17</xdr:row>
      <xdr:rowOff>429830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83CD73D-BEE3-4A8B-9319-D7570E01C7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24</xdr:row>
      <xdr:rowOff>0</xdr:rowOff>
    </xdr:from>
    <xdr:to>
      <xdr:col>7</xdr:col>
      <xdr:colOff>485450</xdr:colOff>
      <xdr:row>46</xdr:row>
      <xdr:rowOff>125825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77ACD8F-EFEA-410B-B156-773BCD574B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73</xdr:row>
      <xdr:rowOff>0</xdr:rowOff>
    </xdr:from>
    <xdr:to>
      <xdr:col>7</xdr:col>
      <xdr:colOff>485450</xdr:colOff>
      <xdr:row>95</xdr:row>
      <xdr:rowOff>125826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8B45818-DAD6-42AD-9BA1-50263467D6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345280</xdr:colOff>
      <xdr:row>52</xdr:row>
      <xdr:rowOff>178595</xdr:rowOff>
    </xdr:from>
    <xdr:to>
      <xdr:col>20</xdr:col>
      <xdr:colOff>143871</xdr:colOff>
      <xdr:row>70</xdr:row>
      <xdr:rowOff>95927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6F5C9E8-5631-4AEC-9506-D64B4BE0A10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0</xdr:colOff>
      <xdr:row>224</xdr:row>
      <xdr:rowOff>0</xdr:rowOff>
    </xdr:from>
    <xdr:to>
      <xdr:col>8</xdr:col>
      <xdr:colOff>320738</xdr:colOff>
      <xdr:row>248</xdr:row>
      <xdr:rowOff>33750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AF869FE-2F59-4BE8-B518-8B451EF5A27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0</xdr:colOff>
      <xdr:row>73</xdr:row>
      <xdr:rowOff>0</xdr:rowOff>
    </xdr:from>
    <xdr:to>
      <xdr:col>17</xdr:col>
      <xdr:colOff>190969</xdr:colOff>
      <xdr:row>95</xdr:row>
      <xdr:rowOff>125826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ADB5A1B-A9BC-4B9E-B5BD-3B09B46041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0</xdr:colOff>
      <xdr:row>24</xdr:row>
      <xdr:rowOff>0</xdr:rowOff>
    </xdr:from>
    <xdr:to>
      <xdr:col>17</xdr:col>
      <xdr:colOff>190969</xdr:colOff>
      <xdr:row>46</xdr:row>
      <xdr:rowOff>125825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6138B68-F4FB-4050-91EF-97DF869EE4F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447675</xdr:colOff>
      <xdr:row>101</xdr:row>
      <xdr:rowOff>57150</xdr:rowOff>
    </xdr:from>
    <xdr:to>
      <xdr:col>20</xdr:col>
      <xdr:colOff>245737</xdr:colOff>
      <xdr:row>117</xdr:row>
      <xdr:rowOff>126618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BDBE24-13F2-49D2-A25B-89C0449A6AE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0</xdr:colOff>
      <xdr:row>121</xdr:row>
      <xdr:rowOff>0</xdr:rowOff>
    </xdr:from>
    <xdr:to>
      <xdr:col>8</xdr:col>
      <xdr:colOff>321938</xdr:colOff>
      <xdr:row>143</xdr:row>
      <xdr:rowOff>129000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0E2EAB-C512-454C-B577-DD15811B5A8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8</xdr:col>
      <xdr:colOff>821530</xdr:colOff>
      <xdr:row>121</xdr:row>
      <xdr:rowOff>0</xdr:rowOff>
    </xdr:from>
    <xdr:to>
      <xdr:col>19</xdr:col>
      <xdr:colOff>476717</xdr:colOff>
      <xdr:row>143</xdr:row>
      <xdr:rowOff>129000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8EE96D-4014-4529-9A19-039E5907A1C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</xdr:col>
      <xdr:colOff>0</xdr:colOff>
      <xdr:row>146</xdr:row>
      <xdr:rowOff>0</xdr:rowOff>
    </xdr:from>
    <xdr:to>
      <xdr:col>8</xdr:col>
      <xdr:colOff>320738</xdr:colOff>
      <xdr:row>168</xdr:row>
      <xdr:rowOff>140907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70DB83-9B25-47AB-9890-3D8C9949026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</xdr:col>
      <xdr:colOff>0</xdr:colOff>
      <xdr:row>172</xdr:row>
      <xdr:rowOff>0</xdr:rowOff>
    </xdr:from>
    <xdr:to>
      <xdr:col>8</xdr:col>
      <xdr:colOff>320738</xdr:colOff>
      <xdr:row>194</xdr:row>
      <xdr:rowOff>129000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EDE43E-AE05-49AF-BFDB-32A1DD19F68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8</xdr:col>
      <xdr:colOff>821530</xdr:colOff>
      <xdr:row>224</xdr:row>
      <xdr:rowOff>0</xdr:rowOff>
    </xdr:from>
    <xdr:to>
      <xdr:col>19</xdr:col>
      <xdr:colOff>475517</xdr:colOff>
      <xdr:row>248</xdr:row>
      <xdr:rowOff>33750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D3B329B-6790-4B95-A456-74ABE372CCF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51</xdr:row>
      <xdr:rowOff>0</xdr:rowOff>
    </xdr:from>
    <xdr:to>
      <xdr:col>12</xdr:col>
      <xdr:colOff>161600</xdr:colOff>
      <xdr:row>74</xdr:row>
      <xdr:rowOff>160750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B19E32C-F205-4D88-8775-4F8A6900421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40821</xdr:colOff>
      <xdr:row>3</xdr:row>
      <xdr:rowOff>0</xdr:rowOff>
    </xdr:from>
    <xdr:to>
      <xdr:col>12</xdr:col>
      <xdr:colOff>202421</xdr:colOff>
      <xdr:row>19</xdr:row>
      <xdr:rowOff>160750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53F86-6C04-42BE-817E-B426845BE7C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386952</xdr:colOff>
      <xdr:row>3</xdr:row>
      <xdr:rowOff>134539</xdr:rowOff>
    </xdr:from>
    <xdr:to>
      <xdr:col>24</xdr:col>
      <xdr:colOff>566015</xdr:colOff>
      <xdr:row>20</xdr:row>
      <xdr:rowOff>49226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F6E8851-2A0F-CB99-501F-418D3E5EA09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76</xdr:row>
      <xdr:rowOff>0</xdr:rowOff>
    </xdr:from>
    <xdr:to>
      <xdr:col>12</xdr:col>
      <xdr:colOff>164775</xdr:colOff>
      <xdr:row>99</xdr:row>
      <xdr:rowOff>160750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91F413-42B3-40D8-B993-341D40C4325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51</xdr:row>
      <xdr:rowOff>0</xdr:rowOff>
    </xdr:from>
    <xdr:to>
      <xdr:col>25</xdr:col>
      <xdr:colOff>285425</xdr:colOff>
      <xdr:row>74</xdr:row>
      <xdr:rowOff>160750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C858F8-15BF-44F5-941E-E48F1577545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0</xdr:colOff>
      <xdr:row>76</xdr:row>
      <xdr:rowOff>0</xdr:rowOff>
    </xdr:from>
    <xdr:to>
      <xdr:col>25</xdr:col>
      <xdr:colOff>288600</xdr:colOff>
      <xdr:row>99</xdr:row>
      <xdr:rowOff>160750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F77452-6602-4812-BD14-8312811849E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16</xdr:col>
      <xdr:colOff>47627</xdr:colOff>
      <xdr:row>106</xdr:row>
      <xdr:rowOff>27383</xdr:rowOff>
    </xdr:from>
    <xdr:to>
      <xdr:col>27</xdr:col>
      <xdr:colOff>655314</xdr:colOff>
      <xdr:row>123</xdr:row>
      <xdr:rowOff>25414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1D884A3-818E-B66A-533A-E40E989689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0</xdr:colOff>
      <xdr:row>128</xdr:row>
      <xdr:rowOff>0</xdr:rowOff>
    </xdr:from>
    <xdr:to>
      <xdr:col>12</xdr:col>
      <xdr:colOff>167157</xdr:colOff>
      <xdr:row>153</xdr:row>
      <xdr:rowOff>152812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FAEE33-4D11-482F-8F6D-F938E4E9499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0</xdr:colOff>
      <xdr:row>128</xdr:row>
      <xdr:rowOff>0</xdr:rowOff>
    </xdr:from>
    <xdr:to>
      <xdr:col>25</xdr:col>
      <xdr:colOff>298125</xdr:colOff>
      <xdr:row>153</xdr:row>
      <xdr:rowOff>152812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4468E5F-830B-49DC-A0D3-861676FF8A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151</xdr:row>
      <xdr:rowOff>0</xdr:rowOff>
    </xdr:from>
    <xdr:to>
      <xdr:col>11</xdr:col>
      <xdr:colOff>14756</xdr:colOff>
      <xdr:row>173</xdr:row>
      <xdr:rowOff>129001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14F7F93-2B73-4F97-BB98-77FD97ED4B2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704056</xdr:colOff>
      <xdr:row>363</xdr:row>
      <xdr:rowOff>35719</xdr:rowOff>
    </xdr:from>
    <xdr:to>
      <xdr:col>10</xdr:col>
      <xdr:colOff>533075</xdr:colOff>
      <xdr:row>385</xdr:row>
      <xdr:rowOff>164719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DF2F5A00-9094-42EA-9852-CC7492C83F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19050</xdr:colOff>
      <xdr:row>2</xdr:row>
      <xdr:rowOff>133350</xdr:rowOff>
    </xdr:from>
    <xdr:to>
      <xdr:col>12</xdr:col>
      <xdr:colOff>250500</xdr:colOff>
      <xdr:row>26</xdr:row>
      <xdr:rowOff>103600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AA40B2-0089-4E25-B9C2-00777F3330C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</xdr:colOff>
      <xdr:row>48</xdr:row>
      <xdr:rowOff>0</xdr:rowOff>
    </xdr:from>
    <xdr:to>
      <xdr:col>11</xdr:col>
      <xdr:colOff>810</xdr:colOff>
      <xdr:row>70</xdr:row>
      <xdr:rowOff>129001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14167AB-A961-4D98-A44F-55DBBAC2A1F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77</xdr:row>
      <xdr:rowOff>0</xdr:rowOff>
    </xdr:from>
    <xdr:to>
      <xdr:col>11</xdr:col>
      <xdr:colOff>14756</xdr:colOff>
      <xdr:row>99</xdr:row>
      <xdr:rowOff>129000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5DCC290-04F1-4E95-9187-120F0439BF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4762</xdr:colOff>
      <xdr:row>121</xdr:row>
      <xdr:rowOff>0</xdr:rowOff>
    </xdr:from>
    <xdr:to>
      <xdr:col>11</xdr:col>
      <xdr:colOff>19518</xdr:colOff>
      <xdr:row>143</xdr:row>
      <xdr:rowOff>129000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D2F8822-F468-4872-BF2C-E26FAB992B7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4762</xdr:colOff>
      <xdr:row>191</xdr:row>
      <xdr:rowOff>0</xdr:rowOff>
    </xdr:from>
    <xdr:to>
      <xdr:col>11</xdr:col>
      <xdr:colOff>19518</xdr:colOff>
      <xdr:row>213</xdr:row>
      <xdr:rowOff>128999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B8C6BCA-5940-4D77-9216-C2A85B916B2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4761</xdr:colOff>
      <xdr:row>402</xdr:row>
      <xdr:rowOff>180974</xdr:rowOff>
    </xdr:from>
    <xdr:to>
      <xdr:col>11</xdr:col>
      <xdr:colOff>19517</xdr:colOff>
      <xdr:row>425</xdr:row>
      <xdr:rowOff>119475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EB2F475-EBE9-4A6C-8C4D-FE85A56CEDE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4761</xdr:colOff>
      <xdr:row>431</xdr:row>
      <xdr:rowOff>0</xdr:rowOff>
    </xdr:from>
    <xdr:to>
      <xdr:col>11</xdr:col>
      <xdr:colOff>19517</xdr:colOff>
      <xdr:row>453</xdr:row>
      <xdr:rowOff>129000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FE4255D1-2357-45F5-8380-07287468283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9525</xdr:colOff>
      <xdr:row>220</xdr:row>
      <xdr:rowOff>171450</xdr:rowOff>
    </xdr:from>
    <xdr:to>
      <xdr:col>11</xdr:col>
      <xdr:colOff>24281</xdr:colOff>
      <xdr:row>243</xdr:row>
      <xdr:rowOff>109950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565B05-F4FF-4981-AE5A-92E538ECEC5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0</xdr:colOff>
      <xdr:row>292</xdr:row>
      <xdr:rowOff>0</xdr:rowOff>
    </xdr:from>
    <xdr:to>
      <xdr:col>11</xdr:col>
      <xdr:colOff>14756</xdr:colOff>
      <xdr:row>314</xdr:row>
      <xdr:rowOff>129000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1715AA-EFDC-410A-ACED-028A1D29000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2</xdr:col>
      <xdr:colOff>0</xdr:colOff>
      <xdr:row>333</xdr:row>
      <xdr:rowOff>0</xdr:rowOff>
    </xdr:from>
    <xdr:to>
      <xdr:col>11</xdr:col>
      <xdr:colOff>14756</xdr:colOff>
      <xdr:row>355</xdr:row>
      <xdr:rowOff>129000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6D90D9E-5BFE-44A5-97A6-53A5A3E6A1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</xdr:col>
      <xdr:colOff>0</xdr:colOff>
      <xdr:row>263</xdr:row>
      <xdr:rowOff>0</xdr:rowOff>
    </xdr:from>
    <xdr:to>
      <xdr:col>11</xdr:col>
      <xdr:colOff>14756</xdr:colOff>
      <xdr:row>285</xdr:row>
      <xdr:rowOff>128999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205346A-F1FB-4048-857B-8015AFD505B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12</xdr:col>
      <xdr:colOff>0</xdr:colOff>
      <xdr:row>48</xdr:row>
      <xdr:rowOff>0</xdr:rowOff>
    </xdr:from>
    <xdr:to>
      <xdr:col>23</xdr:col>
      <xdr:colOff>11014</xdr:colOff>
      <xdr:row>70</xdr:row>
      <xdr:rowOff>129001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BE6BEA-051F-4599-8AB1-C38F4E13106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12</xdr:col>
      <xdr:colOff>0</xdr:colOff>
      <xdr:row>121</xdr:row>
      <xdr:rowOff>0</xdr:rowOff>
    </xdr:from>
    <xdr:to>
      <xdr:col>23</xdr:col>
      <xdr:colOff>9994</xdr:colOff>
      <xdr:row>143</xdr:row>
      <xdr:rowOff>129000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6CA8BF-1270-4FC4-9700-62AFBB184E7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12</xdr:col>
      <xdr:colOff>0</xdr:colOff>
      <xdr:row>191</xdr:row>
      <xdr:rowOff>0</xdr:rowOff>
    </xdr:from>
    <xdr:to>
      <xdr:col>23</xdr:col>
      <xdr:colOff>9994</xdr:colOff>
      <xdr:row>213</xdr:row>
      <xdr:rowOff>128999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D2B653-E28A-421D-83B7-74D612BCA8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12</xdr:col>
      <xdr:colOff>0</xdr:colOff>
      <xdr:row>263</xdr:row>
      <xdr:rowOff>0</xdr:rowOff>
    </xdr:from>
    <xdr:to>
      <xdr:col>23</xdr:col>
      <xdr:colOff>9994</xdr:colOff>
      <xdr:row>285</xdr:row>
      <xdr:rowOff>128999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EC6C9B-4D0D-4BCC-ABB2-6EA76D4A829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12</xdr:col>
      <xdr:colOff>0</xdr:colOff>
      <xdr:row>333</xdr:row>
      <xdr:rowOff>0</xdr:rowOff>
    </xdr:from>
    <xdr:to>
      <xdr:col>23</xdr:col>
      <xdr:colOff>9994</xdr:colOff>
      <xdr:row>355</xdr:row>
      <xdr:rowOff>129000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9275DAB-F198-487F-80A6-26613A9C9E2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12</xdr:col>
      <xdr:colOff>0</xdr:colOff>
      <xdr:row>403</xdr:row>
      <xdr:rowOff>0</xdr:rowOff>
    </xdr:from>
    <xdr:to>
      <xdr:col>23</xdr:col>
      <xdr:colOff>8794</xdr:colOff>
      <xdr:row>425</xdr:row>
      <xdr:rowOff>129001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2F14792-8182-47FB-9920-2BD8B7E01A5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12</xdr:col>
      <xdr:colOff>0</xdr:colOff>
      <xdr:row>431</xdr:row>
      <xdr:rowOff>0</xdr:rowOff>
    </xdr:from>
    <xdr:to>
      <xdr:col>23</xdr:col>
      <xdr:colOff>9994</xdr:colOff>
      <xdr:row>453</xdr:row>
      <xdr:rowOff>129000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A3AC96C-CFD9-454F-AD8D-FAE2370EAF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1%202030%20compliance%20calculations\AEAs_FitFor55.xlsx" TargetMode="External"/><Relationship Id="rId1" Type="http://schemas.openxmlformats.org/officeDocument/2006/relationships/externalLinkPath" Target="/2021%202030%20compliance%20calculations/AEAs_FitFor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2026"/>
    </sheetNames>
    <sheetDataSet>
      <sheetData sheetId="0">
        <row r="11">
          <cell r="D11">
            <v>2876.15</v>
          </cell>
          <cell r="E11">
            <v>2802.9929999999999</v>
          </cell>
          <cell r="F11">
            <v>2681.9318887499999</v>
          </cell>
          <cell r="G11">
            <v>2560.8707774999998</v>
          </cell>
          <cell r="H11">
            <v>2439.8096662499997</v>
          </cell>
          <cell r="I11">
            <v>2495.3119292699535</v>
          </cell>
          <cell r="J11">
            <v>2330.1099744524654</v>
          </cell>
          <cell r="K11">
            <v>2164.9080196349769</v>
          </cell>
          <cell r="L11">
            <v>1999.7060648174886</v>
          </cell>
          <cell r="M11">
            <v>1834.5041100000003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UST">
      <a:dk1>
        <a:srgbClr val="323232"/>
      </a:dk1>
      <a:lt1>
        <a:srgbClr val="FFFFFF"/>
      </a:lt1>
      <a:dk2>
        <a:srgbClr val="0073B4"/>
      </a:dk2>
      <a:lt2>
        <a:srgbClr val="41A86E"/>
      </a:lt2>
      <a:accent1>
        <a:srgbClr val="323232"/>
      </a:accent1>
      <a:accent2>
        <a:srgbClr val="1E2D41"/>
      </a:accent2>
      <a:accent3>
        <a:srgbClr val="005450"/>
      </a:accent3>
      <a:accent4>
        <a:srgbClr val="EBE10F"/>
      </a:accent4>
      <a:accent5>
        <a:srgbClr val="FFAF73"/>
      </a:accent5>
      <a:accent6>
        <a:srgbClr val="FF6941"/>
      </a:accent6>
      <a:hlink>
        <a:srgbClr val="000000"/>
      </a:hlink>
      <a:folHlink>
        <a:srgbClr val="323232"/>
      </a:folHlink>
    </a:clrScheme>
    <a:fontScheme name="UST Avenir">
      <a:majorFont>
        <a:latin typeface="Avenir Next LT Pro Demi"/>
        <a:ea typeface=""/>
        <a:cs typeface=""/>
      </a:majorFont>
      <a:minorFont>
        <a:latin typeface="Avenir Next LT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3112-03E7-49FE-982C-14181604CF21}">
  <sheetPr>
    <tabColor theme="0"/>
  </sheetPr>
  <dimension ref="A2:X20"/>
  <sheetViews>
    <sheetView workbookViewId="0"/>
  </sheetViews>
  <sheetFormatPr defaultColWidth="8.88671875" defaultRowHeight="15" x14ac:dyDescent="0.25"/>
  <cols>
    <col min="1" max="1" width="17.33203125" style="1" customWidth="1"/>
    <col min="2" max="2" width="30.88671875" style="1" customWidth="1"/>
    <col min="3" max="12" width="6" style="1" customWidth="1"/>
    <col min="13" max="16384" width="8.88671875" style="1"/>
  </cols>
  <sheetData>
    <row r="2" spans="1:24" ht="20.25" x14ac:dyDescent="0.3">
      <c r="B2" s="126" t="s">
        <v>4</v>
      </c>
    </row>
    <row r="4" spans="1:24" ht="15.75" x14ac:dyDescent="0.25">
      <c r="B4" s="212" t="s">
        <v>3</v>
      </c>
      <c r="C4" s="385" t="s">
        <v>5</v>
      </c>
      <c r="D4" s="385"/>
      <c r="E4" s="385"/>
      <c r="F4" s="385"/>
      <c r="G4" s="385"/>
      <c r="H4" s="385"/>
      <c r="I4" s="385"/>
      <c r="J4" s="385"/>
      <c r="K4" s="385"/>
      <c r="L4" s="386"/>
    </row>
    <row r="5" spans="1:24" ht="15.75" x14ac:dyDescent="0.25">
      <c r="B5" s="212" t="s">
        <v>2</v>
      </c>
      <c r="C5" s="385" t="s">
        <v>5</v>
      </c>
      <c r="D5" s="385"/>
      <c r="E5" s="385"/>
      <c r="F5" s="385"/>
      <c r="G5" s="385"/>
      <c r="H5" s="385"/>
      <c r="I5" s="385"/>
      <c r="J5" s="385"/>
      <c r="K5" s="385"/>
      <c r="L5" s="386"/>
    </row>
    <row r="6" spans="1:24" ht="15" customHeight="1" x14ac:dyDescent="0.25">
      <c r="B6" s="213" t="s">
        <v>96</v>
      </c>
      <c r="C6" s="385" t="s">
        <v>136</v>
      </c>
      <c r="D6" s="385"/>
      <c r="E6" s="385"/>
      <c r="F6" s="385"/>
      <c r="G6" s="385"/>
      <c r="H6" s="385"/>
      <c r="I6" s="385"/>
      <c r="J6" s="385"/>
      <c r="K6" s="385"/>
      <c r="L6" s="386"/>
    </row>
    <row r="7" spans="1:24" ht="15.75" x14ac:dyDescent="0.25">
      <c r="B7" s="212" t="s">
        <v>1</v>
      </c>
      <c r="C7" s="385" t="s">
        <v>137</v>
      </c>
      <c r="D7" s="385"/>
      <c r="E7" s="385"/>
      <c r="F7" s="385"/>
      <c r="G7" s="385"/>
      <c r="H7" s="385"/>
      <c r="I7" s="385"/>
      <c r="J7" s="385"/>
      <c r="K7" s="385"/>
      <c r="L7" s="386"/>
    </row>
    <row r="8" spans="1:24" ht="60.6" customHeight="1" thickBot="1" x14ac:dyDescent="0.3">
      <c r="B8" s="214"/>
      <c r="C8" s="387" t="s">
        <v>0</v>
      </c>
      <c r="D8" s="388"/>
      <c r="E8" s="388"/>
      <c r="F8" s="388"/>
      <c r="G8" s="388"/>
      <c r="H8" s="388"/>
      <c r="I8" s="388"/>
      <c r="J8" s="388"/>
      <c r="K8" s="388"/>
      <c r="L8" s="389"/>
    </row>
    <row r="10" spans="1:24" s="5" customFormat="1" x14ac:dyDescent="0.25">
      <c r="A10" s="20"/>
      <c r="B10" s="20"/>
      <c r="D10" s="86"/>
    </row>
    <row r="11" spans="1:24" s="5" customFormat="1" ht="15.6" customHeight="1" x14ac:dyDescent="0.25">
      <c r="A11" s="20"/>
      <c r="B11" s="403" t="s">
        <v>100</v>
      </c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390"/>
      <c r="N11" s="390"/>
      <c r="O11" s="391"/>
      <c r="P11" s="391"/>
      <c r="Q11" s="400"/>
      <c r="R11" s="400"/>
      <c r="S11" s="393"/>
      <c r="T11" s="393"/>
      <c r="U11" s="397"/>
      <c r="V11" s="397"/>
      <c r="W11" s="398"/>
      <c r="X11" s="398"/>
    </row>
    <row r="12" spans="1:24" s="5" customFormat="1" x14ac:dyDescent="0.25">
      <c r="A12" s="20"/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7"/>
    </row>
    <row r="13" spans="1:24" s="5" customFormat="1" ht="15.75" x14ac:dyDescent="0.25">
      <c r="A13" s="20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2"/>
      <c r="N13" s="402"/>
      <c r="O13" s="391"/>
      <c r="P13" s="391"/>
      <c r="Q13" s="390"/>
      <c r="R13" s="390"/>
      <c r="S13" s="393"/>
      <c r="T13" s="393"/>
      <c r="U13" s="397"/>
      <c r="V13" s="397"/>
      <c r="W13" s="398"/>
      <c r="X13" s="398"/>
    </row>
    <row r="14" spans="1:24" s="5" customFormat="1" x14ac:dyDescent="0.25">
      <c r="A14" s="20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8"/>
      <c r="X14" s="8"/>
    </row>
    <row r="15" spans="1:24" s="5" customFormat="1" ht="15.75" x14ac:dyDescent="0.25">
      <c r="A15" s="20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390"/>
      <c r="N15" s="390"/>
      <c r="O15" s="391"/>
      <c r="P15" s="391"/>
      <c r="Q15" s="392"/>
      <c r="R15" s="392"/>
      <c r="S15" s="393"/>
      <c r="T15" s="393"/>
      <c r="U15" s="397"/>
      <c r="V15" s="397"/>
      <c r="W15" s="398"/>
      <c r="X15" s="398"/>
    </row>
    <row r="16" spans="1:24" s="5" customFormat="1" x14ac:dyDescent="0.25">
      <c r="A16" s="20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7"/>
    </row>
    <row r="17" spans="1:24" s="5" customFormat="1" ht="15.75" x14ac:dyDescent="0.25">
      <c r="A17" s="20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394"/>
      <c r="N17" s="394"/>
      <c r="O17" s="395"/>
      <c r="P17" s="395"/>
      <c r="Q17" s="396"/>
      <c r="R17" s="396"/>
      <c r="S17" s="393"/>
      <c r="T17" s="393"/>
      <c r="U17" s="397"/>
      <c r="V17" s="397"/>
      <c r="W17" s="398"/>
      <c r="X17" s="398"/>
    </row>
    <row r="18" spans="1:24" s="5" customFormat="1" x14ac:dyDescent="0.25">
      <c r="A18" s="20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399"/>
      <c r="N18" s="399"/>
      <c r="O18" s="404"/>
      <c r="P18" s="404"/>
      <c r="Q18" s="399"/>
      <c r="R18" s="399"/>
      <c r="S18" s="399"/>
      <c r="T18" s="399"/>
      <c r="U18" s="399"/>
      <c r="V18" s="399"/>
      <c r="W18" s="7"/>
    </row>
    <row r="19" spans="1:24" s="5" customFormat="1" x14ac:dyDescent="0.25">
      <c r="A19" s="20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</row>
    <row r="20" spans="1:24" s="5" customFormat="1" x14ac:dyDescent="0.25">
      <c r="A20" s="20"/>
      <c r="B20" s="20"/>
      <c r="D20" s="4"/>
      <c r="E20" s="4"/>
      <c r="F20" s="4"/>
      <c r="G20" s="4"/>
      <c r="H20" s="4"/>
      <c r="I20" s="4"/>
      <c r="J20" s="4"/>
      <c r="S20" s="87"/>
    </row>
  </sheetData>
  <mergeCells count="50">
    <mergeCell ref="B11:L19"/>
    <mergeCell ref="S17:T17"/>
    <mergeCell ref="U17:V17"/>
    <mergeCell ref="W17:X17"/>
    <mergeCell ref="M18:N18"/>
    <mergeCell ref="O18:P18"/>
    <mergeCell ref="Q18:R18"/>
    <mergeCell ref="S18:T18"/>
    <mergeCell ref="U18:V18"/>
    <mergeCell ref="U15:V15"/>
    <mergeCell ref="W15:X15"/>
    <mergeCell ref="M16:N16"/>
    <mergeCell ref="O16:P16"/>
    <mergeCell ref="Q16:R16"/>
    <mergeCell ref="S16:T16"/>
    <mergeCell ref="U16:V16"/>
    <mergeCell ref="U13:V13"/>
    <mergeCell ref="W13:X13"/>
    <mergeCell ref="M14:N14"/>
    <mergeCell ref="O14:P14"/>
    <mergeCell ref="Q14:R14"/>
    <mergeCell ref="S14:T14"/>
    <mergeCell ref="U14:V14"/>
    <mergeCell ref="M13:N13"/>
    <mergeCell ref="O13:P13"/>
    <mergeCell ref="Q13:R13"/>
    <mergeCell ref="S13:T13"/>
    <mergeCell ref="U11:V11"/>
    <mergeCell ref="W11:X11"/>
    <mergeCell ref="M12:N12"/>
    <mergeCell ref="O12:P12"/>
    <mergeCell ref="Q12:R12"/>
    <mergeCell ref="S12:T12"/>
    <mergeCell ref="U12:V12"/>
    <mergeCell ref="M11:N11"/>
    <mergeCell ref="O11:P11"/>
    <mergeCell ref="Q11:R11"/>
    <mergeCell ref="S11:T11"/>
    <mergeCell ref="M15:N15"/>
    <mergeCell ref="O15:P15"/>
    <mergeCell ref="Q15:R15"/>
    <mergeCell ref="S15:T15"/>
    <mergeCell ref="M17:N17"/>
    <mergeCell ref="O17:P17"/>
    <mergeCell ref="Q17:R17"/>
    <mergeCell ref="C7:L7"/>
    <mergeCell ref="C8:L8"/>
    <mergeCell ref="C4:L4"/>
    <mergeCell ref="C5:L5"/>
    <mergeCell ref="C6:L6"/>
  </mergeCells>
  <conditionalFormatting sqref="M12:W12">
    <cfRule type="cellIs" dxfId="4" priority="3" operator="lessThan">
      <formula>0</formula>
    </cfRule>
  </conditionalFormatting>
  <conditionalFormatting sqref="M16:W16">
    <cfRule type="cellIs" dxfId="3" priority="2" operator="lessThan">
      <formula>0</formula>
    </cfRule>
  </conditionalFormatting>
  <conditionalFormatting sqref="M18:W18">
    <cfRule type="cellIs" dxfId="2" priority="1" operator="lessThan">
      <formula>0</formula>
    </cfRule>
  </conditionalFormatting>
  <conditionalFormatting sqref="M14:X14">
    <cfRule type="cellIs" dxfId="1" priority="4" operator="lessThan">
      <formula>0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DE01-BCF9-482C-A2BA-3C780A1B3249}">
  <sheetPr>
    <tabColor theme="3"/>
  </sheetPr>
  <dimension ref="B1:AK253"/>
  <sheetViews>
    <sheetView workbookViewId="0"/>
  </sheetViews>
  <sheetFormatPr defaultColWidth="8.88671875" defaultRowHeight="15" x14ac:dyDescent="0.25"/>
  <cols>
    <col min="1" max="2" width="8.88671875" style="1"/>
    <col min="3" max="3" width="37" style="1" customWidth="1"/>
    <col min="4" max="4" width="12.6640625" style="1" customWidth="1"/>
    <col min="5" max="5" width="10.77734375" style="1" customWidth="1"/>
    <col min="6" max="6" width="12.6640625" style="1" customWidth="1"/>
    <col min="7" max="7" width="10.77734375" style="1" customWidth="1"/>
    <col min="8" max="8" width="12.6640625" style="1" customWidth="1"/>
    <col min="9" max="9" width="10.77734375" style="1" customWidth="1"/>
    <col min="10" max="12" width="10.44140625" style="1" customWidth="1"/>
    <col min="13" max="13" width="9.6640625" style="1" customWidth="1"/>
    <col min="14" max="16384" width="8.88671875" style="1"/>
  </cols>
  <sheetData>
    <row r="1" spans="3:37" s="2" customFormat="1" ht="72" customHeight="1" x14ac:dyDescent="0.25">
      <c r="C1" s="2" t="s">
        <v>110</v>
      </c>
      <c r="D1" s="3"/>
      <c r="AH1" s="3"/>
      <c r="AI1" s="3"/>
      <c r="AJ1" s="3"/>
      <c r="AK1" s="3"/>
    </row>
    <row r="9" spans="3:37" ht="33.75" customHeight="1" x14ac:dyDescent="0.25">
      <c r="C9" s="405" t="s">
        <v>65</v>
      </c>
      <c r="D9" s="405"/>
      <c r="E9" s="405"/>
      <c r="F9" s="405"/>
      <c r="G9" s="405"/>
      <c r="H9" s="405"/>
      <c r="I9" s="405"/>
    </row>
    <row r="10" spans="3:37" s="19" customFormat="1" ht="27.75" customHeight="1" x14ac:dyDescent="0.25">
      <c r="C10" s="201"/>
      <c r="D10" s="411">
        <v>2022</v>
      </c>
      <c r="E10" s="412"/>
      <c r="F10" s="411" t="s">
        <v>8</v>
      </c>
      <c r="G10" s="412"/>
      <c r="H10" s="411" t="s">
        <v>7</v>
      </c>
      <c r="I10" s="413"/>
      <c r="M10" s="408"/>
      <c r="N10" s="408"/>
      <c r="O10" s="408"/>
      <c r="P10" s="112"/>
      <c r="Q10" s="112"/>
      <c r="R10" s="114"/>
      <c r="S10" s="112"/>
      <c r="T10" s="112"/>
      <c r="U10" s="113"/>
    </row>
    <row r="11" spans="3:37" s="19" customFormat="1" ht="21" customHeight="1" x14ac:dyDescent="0.25">
      <c r="C11" s="201"/>
      <c r="D11" s="156" t="s">
        <v>15</v>
      </c>
      <c r="E11" s="155" t="s">
        <v>14</v>
      </c>
      <c r="F11" s="110" t="s">
        <v>15</v>
      </c>
      <c r="G11" s="155" t="s">
        <v>14</v>
      </c>
      <c r="H11" s="110" t="s">
        <v>15</v>
      </c>
      <c r="I11" s="110" t="s">
        <v>14</v>
      </c>
      <c r="M11" s="410"/>
      <c r="N11" s="410"/>
      <c r="O11" s="121"/>
      <c r="P11" s="112"/>
      <c r="Q11" s="112"/>
      <c r="R11" s="114"/>
      <c r="S11" s="112"/>
      <c r="T11" s="112"/>
      <c r="U11" s="113"/>
    </row>
    <row r="12" spans="3:37" s="19" customFormat="1" ht="25.5" customHeight="1" x14ac:dyDescent="0.25">
      <c r="C12" s="118" t="s">
        <v>85</v>
      </c>
      <c r="D12" s="131">
        <f>'Talnagögn (eftir skuldb.)'!U3</f>
        <v>1875.0777443202344</v>
      </c>
      <c r="E12" s="304">
        <f>D12/$D$18</f>
        <v>0.13322857859543533</v>
      </c>
      <c r="F12" s="308">
        <f>'Talnagögn (eftir skuldb.)'!U3-'Talnagögn (eftir skuldb.)'!T3</f>
        <v>31.489062758426371</v>
      </c>
      <c r="G12" s="263">
        <f>'Talnagögn (eftir skuldb.)'!U3/'Talnagögn (eftir skuldb.)'!T3-1</f>
        <v>1.708030813670991E-2</v>
      </c>
      <c r="H12" s="295">
        <f>'Talnagögn (eftir skuldb.)'!U3-'Talnagögn (eftir skuldb.)'!D3</f>
        <v>1022.1948132274472</v>
      </c>
      <c r="I12" s="137">
        <f>'Talnagögn (eftir skuldb.)'!U3/'Talnagögn (eftir skuldb.)'!D3-1</f>
        <v>1.1985171422269207</v>
      </c>
      <c r="M12" s="409"/>
      <c r="N12" s="409"/>
      <c r="O12" s="119"/>
      <c r="P12" s="73"/>
      <c r="Q12" s="73"/>
      <c r="R12" s="73"/>
      <c r="S12" s="73"/>
      <c r="T12" s="73"/>
      <c r="U12" s="113"/>
    </row>
    <row r="13" spans="3:37" s="19" customFormat="1" ht="27" customHeight="1" x14ac:dyDescent="0.25">
      <c r="C13" s="162" t="s">
        <v>99</v>
      </c>
      <c r="D13" s="300">
        <f>'Talnagögn (eftir skuldb.)'!U4</f>
        <v>24.085325513333334</v>
      </c>
      <c r="E13" s="305">
        <f>D13/$D$18</f>
        <v>1.7113176735576204E-3</v>
      </c>
      <c r="F13" s="252">
        <f>'Talnagögn (eftir skuldb.)'!U4-'Talnagögn (eftir skuldb.)'!T4</f>
        <v>3.3499121333333335</v>
      </c>
      <c r="G13" s="138">
        <f>'Talnagögn (eftir skuldb.)'!U4/'Talnagögn (eftir skuldb.)'!T4-1</f>
        <v>0.16155511693653701</v>
      </c>
      <c r="H13" s="252">
        <f>'Talnagögn (eftir skuldb.)'!U4-'Talnagögn (eftir skuldb.)'!D4</f>
        <v>-1.9218126399999989</v>
      </c>
      <c r="I13" s="257">
        <f>'Talnagögn (eftir skuldb.)'!U4/'Talnagögn (eftir skuldb.)'!D4-1</f>
        <v>-7.3895583153722799E-2</v>
      </c>
      <c r="M13" s="409"/>
      <c r="N13" s="409"/>
      <c r="O13" s="114"/>
      <c r="P13" s="73"/>
      <c r="Q13" s="73"/>
      <c r="R13" s="73"/>
      <c r="S13" s="73"/>
      <c r="T13" s="73"/>
      <c r="U13" s="113"/>
    </row>
    <row r="14" spans="3:37" s="19" customFormat="1" ht="21" customHeight="1" x14ac:dyDescent="0.25">
      <c r="C14" s="117" t="s">
        <v>67</v>
      </c>
      <c r="D14" s="301"/>
      <c r="E14" s="149"/>
      <c r="F14" s="253"/>
      <c r="G14" s="149"/>
      <c r="H14" s="253"/>
      <c r="I14" s="258"/>
      <c r="M14" s="409"/>
      <c r="N14" s="409"/>
      <c r="O14" s="119"/>
      <c r="P14" s="73"/>
      <c r="Q14" s="73"/>
      <c r="R14" s="73"/>
      <c r="S14" s="73"/>
      <c r="T14" s="73"/>
      <c r="U14" s="113"/>
    </row>
    <row r="15" spans="3:37" s="19" customFormat="1" ht="18" customHeight="1" x14ac:dyDescent="0.25">
      <c r="C15" s="161" t="s">
        <v>82</v>
      </c>
      <c r="D15" s="130">
        <f>'Talnagögn (eftir skuldb.)'!U14</f>
        <v>2803.3768925028426</v>
      </c>
      <c r="E15" s="306">
        <f>D15/$D$18</f>
        <v>0.19918636429170689</v>
      </c>
      <c r="F15" s="123">
        <f>'Talnagögn (eftir skuldb.)'!U5-'Talnagögn (eftir skuldb.)'!T5</f>
        <v>1.9159625478769158</v>
      </c>
      <c r="G15" s="309">
        <f>'Talnagögn (eftir skuldb.)'!U5/'Talnagögn (eftir skuldb.)'!T5-1</f>
        <v>6.8391549829960319E-4</v>
      </c>
      <c r="H15" s="130">
        <f>'Talnagögn (eftir skuldb.)'!U5-'Talnagögn (eftir skuldb.)'!D5</f>
        <v>-380.50323189485835</v>
      </c>
      <c r="I15" s="133">
        <f>'Talnagögn (eftir skuldb.)'!U5/'Talnagögn (eftir skuldb.)'!D5-1</f>
        <v>-0.11950928333611133</v>
      </c>
      <c r="M15" s="112"/>
      <c r="N15" s="112"/>
      <c r="O15" s="119"/>
      <c r="P15" s="73"/>
      <c r="Q15" s="73"/>
      <c r="R15" s="73"/>
      <c r="S15" s="73"/>
      <c r="T15" s="73"/>
      <c r="U15" s="113"/>
    </row>
    <row r="16" spans="3:37" s="19" customFormat="1" ht="18.75" customHeight="1" x14ac:dyDescent="0.25">
      <c r="C16" s="163" t="s">
        <v>83</v>
      </c>
      <c r="D16" s="157" t="s">
        <v>73</v>
      </c>
      <c r="E16" s="142" t="s">
        <v>73</v>
      </c>
      <c r="F16" s="254" t="s">
        <v>73</v>
      </c>
      <c r="G16" s="142" t="s">
        <v>73</v>
      </c>
      <c r="H16" s="131">
        <f>'Talnagögn (eftir skuldb.)'!$U$5-'Talnagögn (eftir skuldb.)'!$D$16</f>
        <v>-305.95210749715761</v>
      </c>
      <c r="I16" s="256">
        <f>'Talnagögn (eftir skuldb.)'!$U$5/'Talnagögn (eftir skuldb.)'!$D$16-1</f>
        <v>-9.8398113386250707E-2</v>
      </c>
      <c r="M16" s="112"/>
      <c r="N16" s="112"/>
      <c r="O16" s="119"/>
      <c r="P16" s="73"/>
      <c r="Q16" s="73"/>
      <c r="R16" s="73"/>
      <c r="S16" s="73"/>
      <c r="T16" s="73"/>
      <c r="U16" s="113"/>
    </row>
    <row r="17" spans="2:26" s="19" customFormat="1" ht="22.5" customHeight="1" x14ac:dyDescent="0.25">
      <c r="C17" s="117" t="s">
        <v>10</v>
      </c>
      <c r="D17" s="302">
        <f>'Talnagögn (eftir skuldb.)'!U6</f>
        <v>9371.6006168717067</v>
      </c>
      <c r="E17" s="307">
        <f>D17/$D$18</f>
        <v>0.66587373943930017</v>
      </c>
      <c r="F17" s="302">
        <f>'Talnagögn (eftir skuldb.)'!U6-'Talnagögn (eftir skuldb.)'!T6</f>
        <v>-26.579153485194183</v>
      </c>
      <c r="G17" s="310">
        <f>'Talnagögn (eftir skuldb.)'!U6/'Talnagögn (eftir skuldb.)'!T6-1</f>
        <v>-2.8281171604132016E-3</v>
      </c>
      <c r="H17" s="302">
        <f>'Talnagögn (eftir skuldb.)'!U6-'Talnagögn (eftir skuldb.)'!D6</f>
        <v>-263.84235123298458</v>
      </c>
      <c r="I17" s="259">
        <f>'Talnagögn (eftir skuldb.)'!U6/'Talnagögn (eftir skuldb.)'!D6-1</f>
        <v>-2.7382482788425699E-2</v>
      </c>
      <c r="M17" s="112"/>
      <c r="N17" s="112"/>
      <c r="O17" s="119"/>
      <c r="P17" s="73"/>
      <c r="Q17" s="73"/>
      <c r="R17" s="73"/>
      <c r="S17" s="73"/>
      <c r="T17" s="73"/>
      <c r="U17" s="113"/>
    </row>
    <row r="18" spans="2:26" s="19" customFormat="1" ht="34.5" customHeight="1" x14ac:dyDescent="0.25">
      <c r="C18" s="120" t="s">
        <v>24</v>
      </c>
      <c r="D18" s="303">
        <f>'Talnagögn (eftir skuldb.)'!U7</f>
        <v>14074.140579208117</v>
      </c>
      <c r="E18" s="164">
        <f>SUM(E12:E17)</f>
        <v>1</v>
      </c>
      <c r="F18" s="303">
        <f>'Talnagögn (eftir skuldb.)'!U7-'Talnagögn (eftir skuldb.)'!T7</f>
        <v>10.175783954442522</v>
      </c>
      <c r="G18" s="311">
        <f>'Talnagögn (eftir skuldb.)'!U7/'Talnagögn (eftir skuldb.)'!T7-1</f>
        <v>7.235359375954431E-4</v>
      </c>
      <c r="H18" s="303">
        <f>'Talnagögn (eftir skuldb.)'!U7-'Talnagögn (eftir skuldb.)'!D7</f>
        <v>375.92741745960302</v>
      </c>
      <c r="I18" s="211">
        <f>'Talnagögn (eftir skuldb.)'!U7/'Talnagögn (eftir skuldb.)'!D7-1</f>
        <v>2.7443536833647642E-2</v>
      </c>
      <c r="M18" s="112"/>
      <c r="N18" s="112"/>
      <c r="O18" s="119"/>
      <c r="P18" s="73"/>
      <c r="Q18" s="73"/>
      <c r="R18" s="73"/>
      <c r="S18" s="73"/>
      <c r="T18" s="73"/>
      <c r="U18" s="113"/>
    </row>
    <row r="19" spans="2:26" s="19" customFormat="1" x14ac:dyDescent="0.25">
      <c r="C19" s="165" t="s">
        <v>84</v>
      </c>
      <c r="D19" s="282"/>
      <c r="E19" s="150"/>
      <c r="F19" s="127"/>
      <c r="G19" s="143"/>
      <c r="H19" s="127"/>
      <c r="I19" s="143"/>
      <c r="M19" s="112"/>
      <c r="N19" s="112"/>
      <c r="O19" s="119"/>
      <c r="P19" s="73"/>
      <c r="Q19" s="73"/>
      <c r="R19" s="73"/>
      <c r="S19" s="73"/>
      <c r="T19" s="73"/>
      <c r="U19" s="113"/>
    </row>
    <row r="20" spans="2:26" s="19" customFormat="1" x14ac:dyDescent="0.25">
      <c r="C20" s="92" t="s">
        <v>68</v>
      </c>
      <c r="D20" s="127"/>
      <c r="E20" s="128"/>
      <c r="G20" s="112"/>
      <c r="H20" s="112"/>
      <c r="I20" s="119"/>
      <c r="J20" s="73"/>
      <c r="K20" s="73"/>
      <c r="L20" s="73"/>
      <c r="M20" s="73"/>
      <c r="N20" s="73"/>
      <c r="O20" s="119"/>
      <c r="P20" s="73"/>
      <c r="Q20" s="73"/>
      <c r="R20" s="73"/>
      <c r="S20" s="73"/>
      <c r="T20" s="73"/>
      <c r="U20" s="113"/>
    </row>
    <row r="21" spans="2:26" x14ac:dyDescent="0.25">
      <c r="B21" s="19"/>
      <c r="C21" s="92" t="s">
        <v>78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spans="2:26" x14ac:dyDescent="0.25">
      <c r="C22" s="11"/>
    </row>
    <row r="23" spans="2:26" x14ac:dyDescent="0.25">
      <c r="C23" s="11"/>
    </row>
    <row r="52" spans="3:37" s="21" customFormat="1" ht="72" customHeight="1" x14ac:dyDescent="0.25">
      <c r="C52" s="21" t="s">
        <v>111</v>
      </c>
      <c r="AH52" s="22"/>
      <c r="AI52" s="22"/>
      <c r="AJ52" s="22"/>
      <c r="AK52" s="22"/>
    </row>
    <row r="57" spans="3:37" ht="33" customHeight="1" x14ac:dyDescent="0.25">
      <c r="C57" s="406" t="s">
        <v>65</v>
      </c>
      <c r="D57" s="406"/>
      <c r="E57" s="406"/>
      <c r="F57" s="406"/>
      <c r="G57" s="406"/>
      <c r="H57" s="406"/>
      <c r="I57" s="406"/>
    </row>
    <row r="58" spans="3:37" ht="21" customHeight="1" x14ac:dyDescent="0.25">
      <c r="C58" s="202"/>
      <c r="D58" s="415" t="s">
        <v>25</v>
      </c>
      <c r="E58" s="417"/>
      <c r="F58" s="414" t="s">
        <v>8</v>
      </c>
      <c r="G58" s="417"/>
      <c r="H58" s="414" t="s">
        <v>7</v>
      </c>
      <c r="I58" s="415"/>
      <c r="J58" s="408"/>
      <c r="K58" s="408"/>
      <c r="L58" s="408"/>
      <c r="M58" s="112"/>
      <c r="N58" s="112"/>
      <c r="O58" s="114"/>
      <c r="P58" s="112"/>
      <c r="Q58" s="112"/>
      <c r="R58" s="113"/>
    </row>
    <row r="59" spans="3:37" ht="21" customHeight="1" x14ac:dyDescent="0.25">
      <c r="C59" s="202"/>
      <c r="D59" s="166" t="s">
        <v>15</v>
      </c>
      <c r="E59" s="167" t="s">
        <v>14</v>
      </c>
      <c r="F59" s="168" t="s">
        <v>15</v>
      </c>
      <c r="G59" s="167" t="s">
        <v>14</v>
      </c>
      <c r="H59" s="166" t="s">
        <v>15</v>
      </c>
      <c r="I59" s="166" t="s">
        <v>14</v>
      </c>
      <c r="J59" s="410"/>
      <c r="K59" s="410"/>
      <c r="L59" s="121"/>
      <c r="M59" s="112"/>
      <c r="N59" s="112"/>
      <c r="O59" s="114"/>
      <c r="P59" s="112"/>
      <c r="Q59" s="112"/>
      <c r="R59" s="113"/>
    </row>
    <row r="60" spans="3:37" ht="21" customHeight="1" x14ac:dyDescent="0.25">
      <c r="C60" s="104" t="s">
        <v>69</v>
      </c>
      <c r="D60" s="130">
        <f>'Talnagögn (eftir skuldb.)'!U10</f>
        <v>1790.7417119809254</v>
      </c>
      <c r="E60" s="139">
        <f>D60/$D$64</f>
        <v>0.63878022137157553</v>
      </c>
      <c r="F60" s="130">
        <f>'Talnagögn (eftir skuldb.)'!U10-'Talnagögn (eftir skuldb.)'!T10</f>
        <v>53.140057478610743</v>
      </c>
      <c r="G60" s="177">
        <f>'Talnagögn (eftir skuldb.)'!U10/'Talnagögn (eftir skuldb.)'!T10-1</f>
        <v>3.0582416482465513E-2</v>
      </c>
      <c r="H60" s="85">
        <f>'Talnagögn (eftir skuldb.)'!U10-'Talnagögn (eftir skuldb.)'!D10</f>
        <v>-310.48685358996931</v>
      </c>
      <c r="I60" s="306">
        <f>'Talnagögn (eftir skuldb.)'!U10/'Talnagögn (eftir skuldb.)'!D10-1</f>
        <v>-0.14776443585308452</v>
      </c>
      <c r="J60" s="409"/>
      <c r="K60" s="409"/>
      <c r="L60" s="119"/>
      <c r="M60" s="73"/>
      <c r="N60" s="73"/>
      <c r="O60" s="73"/>
      <c r="P60" s="73"/>
      <c r="Q60" s="73"/>
      <c r="R60" s="113"/>
    </row>
    <row r="61" spans="3:37" ht="21" customHeight="1" x14ac:dyDescent="0.25">
      <c r="C61" s="104" t="s">
        <v>70</v>
      </c>
      <c r="D61" s="130">
        <f>'Talnagögn (eftir skuldb.)'!U11</f>
        <v>144.52725590409136</v>
      </c>
      <c r="E61" s="177">
        <f t="shared" ref="E61:E63" si="0">D61/$D$64</f>
        <v>5.155470043667873E-2</v>
      </c>
      <c r="F61" s="130">
        <f>'Talnagögn (eftir skuldb.)'!U11-'Talnagögn (eftir skuldb.)'!T11</f>
        <v>-28.826513001369904</v>
      </c>
      <c r="G61" s="139">
        <f>'Talnagögn (eftir skuldb.)'!U11/'Talnagögn (eftir skuldb.)'!T11-1</f>
        <v>-0.16628720092662352</v>
      </c>
      <c r="H61" s="85">
        <f>'Talnagögn (eftir skuldb.)'!U11-'Talnagögn (eftir skuldb.)'!D11</f>
        <v>15.721641346857382</v>
      </c>
      <c r="I61" s="306">
        <f>'Talnagögn (eftir skuldb.)'!U11/'Talnagögn (eftir skuldb.)'!D11-1</f>
        <v>0.12205711219111159</v>
      </c>
      <c r="J61" s="409"/>
      <c r="K61" s="409"/>
      <c r="L61" s="114"/>
      <c r="M61" s="73"/>
      <c r="N61" s="73"/>
      <c r="O61" s="73"/>
      <c r="P61" s="73"/>
      <c r="Q61" s="73"/>
      <c r="R61" s="113"/>
    </row>
    <row r="62" spans="3:37" ht="21" customHeight="1" x14ac:dyDescent="0.25">
      <c r="C62" s="104" t="s">
        <v>11</v>
      </c>
      <c r="D62" s="130">
        <f>'Talnagögn (eftir skuldb.)'!U12</f>
        <v>603.55429468127068</v>
      </c>
      <c r="E62" s="139">
        <f t="shared" si="0"/>
        <v>0.21529545181576354</v>
      </c>
      <c r="F62" s="130">
        <f>'Talnagögn (eftir skuldb.)'!U12-'Talnagögn (eftir skuldb.)'!T12</f>
        <v>-15.405057166350616</v>
      </c>
      <c r="G62" s="177">
        <f>'Talnagögn (eftir skuldb.)'!U12/'Talnagögn (eftir skuldb.)'!T12-1</f>
        <v>-2.4888641104405029E-2</v>
      </c>
      <c r="H62" s="112">
        <f>'Talnagögn (eftir skuldb.)'!U12-'Talnagögn (eftir skuldb.)'!D12</f>
        <v>-5.6380312591321626</v>
      </c>
      <c r="I62" s="313">
        <f>'Talnagögn (eftir skuldb.)'!U12/'Talnagögn (eftir skuldb.)'!D12-1</f>
        <v>-9.2549282370371078E-3</v>
      </c>
      <c r="J62" s="409"/>
      <c r="K62" s="409"/>
      <c r="L62" s="119"/>
      <c r="M62" s="73"/>
      <c r="N62" s="73"/>
      <c r="O62" s="73"/>
      <c r="P62" s="73"/>
      <c r="Q62" s="73"/>
      <c r="R62" s="113"/>
    </row>
    <row r="63" spans="3:37" ht="21" customHeight="1" x14ac:dyDescent="0.25">
      <c r="C63" s="104" t="s">
        <v>9</v>
      </c>
      <c r="D63" s="131">
        <f>'Talnagögn (eftir skuldb.)'!U13</f>
        <v>264.5536299365545</v>
      </c>
      <c r="E63" s="177">
        <f t="shared" si="0"/>
        <v>9.4369626375981924E-2</v>
      </c>
      <c r="F63" s="255">
        <f>'Talnagögn (eftir skuldb.)'!U13-'Talnagögn (eftir skuldb.)'!T13</f>
        <v>-6.9925247630139324</v>
      </c>
      <c r="G63" s="177">
        <f>'Talnagögn (eftir skuldb.)'!U13/'Talnagögn (eftir skuldb.)'!T13-1</f>
        <v>-2.5750778061100821E-2</v>
      </c>
      <c r="H63" s="295">
        <f>'Talnagögn (eftir skuldb.)'!U13-'Talnagögn (eftir skuldb.)'!D13</f>
        <v>-80.099988392614591</v>
      </c>
      <c r="I63" s="306">
        <f>'Talnagögn (eftir skuldb.)'!U13/'Talnagögn (eftir skuldb.)'!D13-1</f>
        <v>-0.23240721737066838</v>
      </c>
      <c r="J63" s="409"/>
      <c r="K63" s="409"/>
      <c r="L63" s="119"/>
      <c r="M63" s="73"/>
      <c r="N63" s="73"/>
      <c r="O63" s="73"/>
      <c r="P63" s="73"/>
      <c r="Q63" s="73"/>
      <c r="R63" s="113"/>
    </row>
    <row r="64" spans="3:37" ht="29.25" customHeight="1" x14ac:dyDescent="0.25">
      <c r="C64" s="115" t="s">
        <v>71</v>
      </c>
      <c r="D64" s="140">
        <f>'Talnagögn (eftir skuldb.)'!U14</f>
        <v>2803.3768925028426</v>
      </c>
      <c r="E64" s="141">
        <f>SUM(E60:E63)</f>
        <v>0.99999999999999978</v>
      </c>
      <c r="F64" s="260">
        <f>'Talnagögn (eftir skuldb.)'!U14-'Talnagögn (eftir skuldb.)'!T14</f>
        <v>1.9159625478769158</v>
      </c>
      <c r="G64" s="312">
        <f>'Talnagögn (eftir skuldb.)'!U14/'Talnagögn (eftir skuldb.)'!T14-1</f>
        <v>6.8391549829960319E-4</v>
      </c>
      <c r="H64" s="296">
        <f>'Talnagögn (eftir skuldb.)'!U14-'Talnagögn (eftir skuldb.)'!D14</f>
        <v>-380.50323189485835</v>
      </c>
      <c r="I64" s="314">
        <f>'Talnagögn (eftir skuldb.)'!U14/'Talnagögn (eftir skuldb.)'!D14-1</f>
        <v>-0.11950928333611133</v>
      </c>
      <c r="J64" s="112"/>
      <c r="K64" s="112"/>
      <c r="L64" s="119"/>
      <c r="M64" s="73"/>
      <c r="N64" s="73"/>
      <c r="O64" s="73"/>
      <c r="P64" s="73"/>
      <c r="Q64" s="73"/>
      <c r="R64" s="113"/>
    </row>
    <row r="65" spans="3:21" ht="29.25" customHeight="1" x14ac:dyDescent="0.25">
      <c r="C65" s="129" t="s">
        <v>72</v>
      </c>
      <c r="D65" s="157" t="s">
        <v>73</v>
      </c>
      <c r="E65" s="142"/>
      <c r="F65" s="157" t="s">
        <v>73</v>
      </c>
      <c r="G65" s="142" t="s">
        <v>73</v>
      </c>
      <c r="H65" s="297">
        <f>'Talnagögn (eftir skuldb.)'!U14-'Talnagögn (eftir skuldb.)'!D16</f>
        <v>-305.95210749715761</v>
      </c>
      <c r="I65" s="261">
        <f>'Talnagögn (eftir skuldb.)'!U14/'Talnagögn (eftir skuldb.)'!D16-1</f>
        <v>-9.8398113386250707E-2</v>
      </c>
      <c r="J65" s="73"/>
      <c r="K65" s="73"/>
      <c r="L65" s="119"/>
      <c r="M65" s="73"/>
      <c r="N65" s="73"/>
      <c r="O65" s="73"/>
      <c r="P65" s="73"/>
      <c r="Q65" s="73"/>
      <c r="R65" s="113"/>
    </row>
    <row r="66" spans="3:21" x14ac:dyDescent="0.25">
      <c r="C66" s="92" t="s">
        <v>76</v>
      </c>
      <c r="D66" s="127"/>
      <c r="E66" s="128"/>
      <c r="F66" s="19"/>
      <c r="G66" s="112"/>
      <c r="H66" s="112"/>
      <c r="I66" s="119"/>
      <c r="J66" s="73"/>
      <c r="K66" s="73"/>
      <c r="L66" s="73"/>
      <c r="M66" s="73"/>
      <c r="N66" s="73"/>
      <c r="O66" s="119"/>
      <c r="P66" s="73"/>
      <c r="Q66" s="73"/>
      <c r="R66" s="73"/>
      <c r="S66" s="73"/>
      <c r="T66" s="73"/>
      <c r="U66" s="113"/>
    </row>
    <row r="67" spans="3:21" x14ac:dyDescent="0.25">
      <c r="C67" s="92" t="s">
        <v>77</v>
      </c>
      <c r="D67" s="127"/>
      <c r="E67" s="128"/>
      <c r="F67" s="19"/>
      <c r="G67" s="112"/>
      <c r="H67" s="112"/>
      <c r="I67" s="119"/>
      <c r="J67" s="73"/>
      <c r="K67" s="73"/>
      <c r="L67" s="73"/>
      <c r="M67" s="73"/>
      <c r="N67" s="73"/>
      <c r="O67" s="119"/>
      <c r="P67" s="73"/>
      <c r="Q67" s="73"/>
      <c r="R67" s="73"/>
      <c r="S67" s="73"/>
      <c r="T67" s="73"/>
      <c r="U67" s="113"/>
    </row>
    <row r="68" spans="3:21" x14ac:dyDescent="0.25">
      <c r="C68" s="92" t="s">
        <v>78</v>
      </c>
      <c r="D68" s="127"/>
      <c r="E68" s="128"/>
      <c r="F68" s="19"/>
      <c r="G68" s="112"/>
      <c r="H68" s="112"/>
      <c r="I68" s="119"/>
      <c r="J68" s="73"/>
      <c r="K68" s="73"/>
      <c r="L68" s="73"/>
      <c r="M68" s="73"/>
      <c r="N68" s="73"/>
      <c r="O68" s="119"/>
      <c r="P68" s="73"/>
      <c r="Q68" s="73"/>
      <c r="R68" s="73"/>
      <c r="S68" s="73"/>
      <c r="T68" s="73"/>
      <c r="U68" s="113"/>
    </row>
    <row r="69" spans="3:21" x14ac:dyDescent="0.25">
      <c r="C69" s="92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3:21" x14ac:dyDescent="0.25">
      <c r="C70" s="92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3:21" x14ac:dyDescent="0.25">
      <c r="C71" s="11"/>
    </row>
    <row r="100" spans="3:37" s="21" customFormat="1" ht="72" customHeight="1" x14ac:dyDescent="0.25">
      <c r="C100" s="416" t="s">
        <v>141</v>
      </c>
      <c r="D100" s="416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AH100" s="22"/>
      <c r="AI100" s="22"/>
      <c r="AJ100" s="22"/>
      <c r="AK100" s="22"/>
    </row>
    <row r="105" spans="3:37" ht="30" customHeight="1" x14ac:dyDescent="0.25">
      <c r="C105" s="406" t="s">
        <v>65</v>
      </c>
      <c r="D105" s="406"/>
      <c r="E105" s="406"/>
      <c r="F105" s="406"/>
      <c r="G105" s="406"/>
      <c r="H105" s="406"/>
      <c r="I105" s="406"/>
    </row>
    <row r="106" spans="3:37" ht="18.75" customHeight="1" x14ac:dyDescent="0.25">
      <c r="C106" s="202"/>
      <c r="D106" s="415" t="s">
        <v>25</v>
      </c>
      <c r="E106" s="417"/>
      <c r="F106" s="414" t="s">
        <v>8</v>
      </c>
      <c r="G106" s="417"/>
      <c r="H106" s="414" t="s">
        <v>7</v>
      </c>
      <c r="I106" s="415"/>
      <c r="K106" s="4"/>
      <c r="L106" s="159"/>
      <c r="M106" s="112"/>
      <c r="N106" s="112"/>
      <c r="O106" s="114"/>
      <c r="P106" s="112"/>
      <c r="Q106" s="112"/>
      <c r="R106" s="113"/>
    </row>
    <row r="107" spans="3:37" ht="18.75" customHeight="1" x14ac:dyDescent="0.25">
      <c r="C107" s="202"/>
      <c r="D107" s="166" t="s">
        <v>15</v>
      </c>
      <c r="E107" s="167" t="s">
        <v>14</v>
      </c>
      <c r="F107" s="166" t="s">
        <v>15</v>
      </c>
      <c r="G107" s="167" t="s">
        <v>14</v>
      </c>
      <c r="H107" s="166" t="s">
        <v>15</v>
      </c>
      <c r="I107" s="166" t="s">
        <v>14</v>
      </c>
      <c r="K107" s="160"/>
      <c r="L107" s="121"/>
      <c r="M107" s="112"/>
      <c r="N107" s="112"/>
      <c r="O107" s="114"/>
      <c r="P107" s="112"/>
      <c r="Q107" s="112"/>
      <c r="R107" s="113"/>
    </row>
    <row r="108" spans="3:37" ht="21" customHeight="1" x14ac:dyDescent="0.25">
      <c r="C108" s="144" t="str">
        <f>'Talnagögn (eftir skuldb.)'!$A$20</f>
        <v>Vegasamgöngur</v>
      </c>
      <c r="D108" s="85">
        <f>'Talnagögn (eftir skuldb.)'!$U$20</f>
        <v>925.60832287035737</v>
      </c>
      <c r="E108" s="139">
        <f>D108/$D$116</f>
        <v>0.33017619762285277</v>
      </c>
      <c r="F108" s="134">
        <f>'Talnagögn (eftir skuldb.)'!$U$20-'Talnagögn (eftir skuldb.)'!$T$20</f>
        <v>66.015024199525442</v>
      </c>
      <c r="G108" s="262">
        <f>'Talnagögn (eftir skuldb.)'!$U$20/'Talnagögn (eftir skuldb.)'!$T$20-1</f>
        <v>7.6797974462577745E-2</v>
      </c>
      <c r="H108" s="85">
        <f>'Talnagögn (eftir skuldb.)'!$U$20-'Talnagögn (eftir skuldb.)'!$D$20</f>
        <v>150.6536167325545</v>
      </c>
      <c r="I108" s="133">
        <f>'Talnagögn (eftir skuldb.)'!$U$20/'Talnagögn (eftir skuldb.)'!$D$20-1</f>
        <v>0.19440312516247271</v>
      </c>
      <c r="K108" s="158"/>
      <c r="L108" s="119"/>
      <c r="M108" s="73"/>
      <c r="N108" s="73"/>
      <c r="O108" s="73"/>
      <c r="P108" s="73"/>
      <c r="Q108" s="73"/>
      <c r="R108" s="113"/>
    </row>
    <row r="109" spans="3:37" ht="21" customHeight="1" x14ac:dyDescent="0.25">
      <c r="C109" s="144" t="str">
        <f>'Talnagögn (eftir skuldb.)'!$A$25</f>
        <v>Fiskiskip</v>
      </c>
      <c r="D109" s="130">
        <f>'Talnagögn (eftir skuldb.)'!$U$25</f>
        <v>483.84979942226926</v>
      </c>
      <c r="E109" s="139">
        <f t="shared" ref="E109:E115" si="1">D109/$D$116</f>
        <v>0.17259534410668922</v>
      </c>
      <c r="F109" s="130">
        <f>'Talnagögn (eftir skuldb.)'!$U$25-'Talnagögn (eftir skuldb.)'!$T$25</f>
        <v>-90.331275554286776</v>
      </c>
      <c r="G109" s="132">
        <f>'Talnagögn (eftir skuldb.)'!$U$25/'Talnagögn (eftir skuldb.)'!$T$25-1</f>
        <v>-0.15732193116600901</v>
      </c>
      <c r="H109" s="85">
        <f>'Talnagögn (eftir skuldb.)'!$U$25-'Talnagögn (eftir skuldb.)'!$D$25</f>
        <v>-258.4259975353101</v>
      </c>
      <c r="I109" s="133">
        <f>'Talnagögn (eftir skuldb.)'!$U$25/'Talnagögn (eftir skuldb.)'!$D$25-1</f>
        <v>-0.34815360893422609</v>
      </c>
      <c r="K109" s="158"/>
      <c r="L109" s="114"/>
      <c r="M109" s="73"/>
      <c r="N109" s="73"/>
      <c r="O109" s="73"/>
      <c r="P109" s="73"/>
      <c r="Q109" s="73"/>
      <c r="R109" s="113"/>
    </row>
    <row r="110" spans="3:37" ht="21" customHeight="1" x14ac:dyDescent="0.25">
      <c r="C110" s="144" t="str">
        <f>'Talnagögn (eftir skuldb.)'!$A$26</f>
        <v>Landbúnaður</v>
      </c>
      <c r="D110" s="130">
        <f>'Talnagögn (eftir skuldb.)'!$U$26</f>
        <v>603.55429468127068</v>
      </c>
      <c r="E110" s="139">
        <f t="shared" si="1"/>
        <v>0.21529545181576354</v>
      </c>
      <c r="F110" s="130">
        <f>'Talnagögn (eftir skuldb.)'!$U$26-'Talnagögn (eftir skuldb.)'!$T$26</f>
        <v>-15.405057166350616</v>
      </c>
      <c r="G110" s="262">
        <f>'Talnagögn (eftir skuldb.)'!$U$26/'Talnagögn (eftir skuldb.)'!$T$26-1</f>
        <v>-2.4888641104405029E-2</v>
      </c>
      <c r="H110" s="112">
        <f>'Talnagögn (eftir skuldb.)'!$U$26-'Talnagögn (eftir skuldb.)'!$D$26</f>
        <v>-5.6380312591321626</v>
      </c>
      <c r="I110" s="299">
        <f>'Talnagögn (eftir skuldb.)'!$U$26/'Talnagögn (eftir skuldb.)'!$D$26-1</f>
        <v>-9.2549282370371078E-3</v>
      </c>
      <c r="K110" s="158"/>
      <c r="L110" s="119"/>
      <c r="M110" s="73"/>
      <c r="N110" s="73"/>
      <c r="O110" s="73"/>
      <c r="P110" s="73"/>
      <c r="Q110" s="73"/>
      <c r="R110" s="113"/>
    </row>
    <row r="111" spans="3:37" ht="21" customHeight="1" x14ac:dyDescent="0.25">
      <c r="C111" s="144" t="str">
        <f>'Talnagögn (eftir skuldb.)'!$A$27</f>
        <v>Urðun úrgangs</v>
      </c>
      <c r="D111" s="130">
        <f>'Talnagögn (eftir skuldb.)'!$U$27</f>
        <v>200.31870121092686</v>
      </c>
      <c r="E111" s="177">
        <f t="shared" si="1"/>
        <v>7.1456214733967932E-2</v>
      </c>
      <c r="F111" s="130">
        <f>'Talnagögn (eftir skuldb.)'!$U$27-'Talnagögn (eftir skuldb.)'!$T$27</f>
        <v>-10.034889237309301</v>
      </c>
      <c r="G111" s="262">
        <f>'Talnagögn (eftir skuldb.)'!$U$27/'Talnagögn (eftir skuldb.)'!$T$27-1</f>
        <v>-4.7704863111327267E-2</v>
      </c>
      <c r="H111" s="85">
        <f>'Talnagögn (eftir skuldb.)'!$U$27-'Talnagögn (eftir skuldb.)'!$D$27</f>
        <v>-76.963873344071942</v>
      </c>
      <c r="I111" s="133">
        <f>'Talnagögn (eftir skuldb.)'!$U$27/'Talnagögn (eftir skuldb.)'!$D$27-1</f>
        <v>-0.2775647675213222</v>
      </c>
      <c r="K111" s="112"/>
      <c r="L111" s="119"/>
      <c r="M111" s="73"/>
      <c r="N111" s="73"/>
      <c r="O111" s="73"/>
      <c r="P111" s="73"/>
      <c r="Q111" s="73"/>
      <c r="R111" s="113"/>
    </row>
    <row r="112" spans="3:37" ht="21" customHeight="1" x14ac:dyDescent="0.25">
      <c r="C112" s="145" t="str">
        <f>'Talnagögn (eftir skuldb.)'!$A$28</f>
        <v>Kælibúnaður (F-gös)</v>
      </c>
      <c r="D112" s="130">
        <f>'Talnagögn (eftir skuldb.)'!$U$28</f>
        <v>128.68568782407004</v>
      </c>
      <c r="E112" s="177">
        <f t="shared" si="1"/>
        <v>4.5903812708244174E-2</v>
      </c>
      <c r="F112" s="130">
        <f>'Talnagögn (eftir skuldb.)'!$U$28-'Talnagögn (eftir skuldb.)'!$T$28</f>
        <v>-28.481705841497842</v>
      </c>
      <c r="G112" s="132">
        <f>'Talnagögn (eftir skuldb.)'!$U$28/'Talnagögn (eftir skuldb.)'!$T$28-1</f>
        <v>-0.18121892319537514</v>
      </c>
      <c r="H112" s="85">
        <f>'Talnagögn (eftir skuldb.)'!$U$28-'Talnagögn (eftir skuldb.)'!$D$28</f>
        <v>71.445218257975228</v>
      </c>
      <c r="I112" s="133">
        <f>'Talnagögn (eftir skuldb.)'!$U$28/'Talnagögn (eftir skuldb.)'!$D$28-1</f>
        <v>1.2481591922560731</v>
      </c>
      <c r="K112" s="112"/>
      <c r="L112" s="119"/>
      <c r="M112" s="73"/>
      <c r="N112" s="73"/>
      <c r="O112" s="73"/>
      <c r="P112" s="73"/>
      <c r="Q112" s="73"/>
      <c r="R112" s="113"/>
    </row>
    <row r="113" spans="3:21" ht="21" customHeight="1" x14ac:dyDescent="0.25">
      <c r="C113" s="144" t="str">
        <f>'Talnagögn (eftir skuldb.)'!$A$29</f>
        <v>Jarðvarmavirkjanir</v>
      </c>
      <c r="D113" s="130">
        <f>'Talnagögn (eftir skuldb.)'!$U$29</f>
        <v>190.25900000000001</v>
      </c>
      <c r="E113" s="177">
        <f t="shared" si="1"/>
        <v>6.7867792057791282E-2</v>
      </c>
      <c r="F113" s="130">
        <f>'Talnagögn (eftir skuldb.)'!$U$29-'Talnagögn (eftir skuldb.)'!$T$29</f>
        <v>10.551200000000023</v>
      </c>
      <c r="G113" s="262">
        <f>'Talnagögn (eftir skuldb.)'!$U$29/'Talnagögn (eftir skuldb.)'!$T$29-1</f>
        <v>5.8713088691754178E-2</v>
      </c>
      <c r="H113" s="85">
        <f>'Talnagögn (eftir skuldb.)'!$U$29-'Talnagögn (eftir skuldb.)'!$D$29</f>
        <v>70.821606693838589</v>
      </c>
      <c r="I113" s="133">
        <f>'Talnagögn (eftir skuldb.)'!$U$29/'Talnagögn (eftir skuldb.)'!$D$29-1</f>
        <v>0.59296008338273998</v>
      </c>
      <c r="K113" s="112"/>
      <c r="L113" s="119"/>
      <c r="M113" s="73"/>
      <c r="N113" s="73"/>
      <c r="O113" s="73"/>
      <c r="P113" s="73"/>
      <c r="Q113" s="73"/>
      <c r="R113" s="113"/>
    </row>
    <row r="114" spans="3:21" ht="21" customHeight="1" x14ac:dyDescent="0.25">
      <c r="C114" s="144" t="str">
        <f>'Talnagögn (eftir skuldb.)'!$A$30</f>
        <v>Vélar og tæki</v>
      </c>
      <c r="D114" s="130">
        <f>'Talnagögn (eftir skuldb.)'!$U$30</f>
        <v>59.67462757267311</v>
      </c>
      <c r="E114" s="177">
        <f t="shared" si="1"/>
        <v>2.1286694533390358E-2</v>
      </c>
      <c r="F114" s="292">
        <f>'Talnagögn (eftir skuldb.)'!$U$30-'Talnagögn (eftir skuldb.)'!$T$30</f>
        <v>-0.6173444617236683</v>
      </c>
      <c r="G114" s="262">
        <f>'Talnagögn (eftir skuldb.)'!$U$30/'Talnagögn (eftir skuldb.)'!$T$30-1</f>
        <v>-1.0239248126955758E-2</v>
      </c>
      <c r="H114" s="85">
        <f>'Talnagögn (eftir skuldb.)'!$U$30-'Talnagögn (eftir skuldb.)'!$D$30</f>
        <v>-177.21791604482218</v>
      </c>
      <c r="I114" s="133">
        <f>'Talnagögn (eftir skuldb.)'!$U$30/'Talnagögn (eftir skuldb.)'!$D$30-1</f>
        <v>-0.74809410772747542</v>
      </c>
      <c r="K114" s="112"/>
      <c r="L114" s="119"/>
      <c r="M114" s="73"/>
      <c r="N114" s="73"/>
      <c r="O114" s="73"/>
      <c r="P114" s="73"/>
      <c r="Q114" s="73"/>
      <c r="R114" s="113"/>
    </row>
    <row r="115" spans="3:21" ht="21" customHeight="1" x14ac:dyDescent="0.25">
      <c r="C115" s="146" t="str">
        <f>'Talnagögn (eftir skuldb.)'!$A$31</f>
        <v>Annað</v>
      </c>
      <c r="D115" s="131">
        <f>'Talnagögn (eftir skuldb.)'!$U$31</f>
        <v>211.42645892127484</v>
      </c>
      <c r="E115" s="304">
        <f t="shared" si="1"/>
        <v>7.5418492421300595E-2</v>
      </c>
      <c r="F115" s="255">
        <f>'Talnagögn (eftir skuldb.)'!$U$31-'Talnagögn (eftir skuldb.)'!$T$31</f>
        <v>70.22001060951925</v>
      </c>
      <c r="G115" s="294">
        <f>'Talnagögn (eftir skuldb.)'!$U$31/'Talnagögn (eftir skuldb.)'!$T$31-1</f>
        <v>0.497286146978837</v>
      </c>
      <c r="H115" s="295">
        <f>'Talnagögn (eftir skuldb.)'!$U$31-'Talnagögn (eftir skuldb.)'!$D$31</f>
        <v>-155.17785539589022</v>
      </c>
      <c r="I115" s="137">
        <f>'Talnagögn (eftir skuldb.)'!$U$31/'Talnagögn (eftir skuldb.)'!$D$31-1</f>
        <v>-0.42328431318361193</v>
      </c>
      <c r="K115" s="112"/>
      <c r="L115" s="119"/>
      <c r="M115" s="73"/>
      <c r="N115" s="73"/>
      <c r="O115" s="73"/>
      <c r="P115" s="73"/>
      <c r="Q115" s="73"/>
      <c r="R115" s="113"/>
    </row>
    <row r="116" spans="3:21" s="19" customFormat="1" ht="30" customHeight="1" x14ac:dyDescent="0.25">
      <c r="C116" s="135" t="s">
        <v>71</v>
      </c>
      <c r="D116" s="140">
        <f>'Talnagögn (eftir skuldb.)'!U32</f>
        <v>2803.3768925028426</v>
      </c>
      <c r="E116" s="147">
        <f>SUM(E108:E115)</f>
        <v>0.99999999999999978</v>
      </c>
      <c r="F116" s="260">
        <f>'Talnagögn (eftir skuldb.)'!$U$32-'Talnagögn (eftir skuldb.)'!$T$32</f>
        <v>1.9159625478769158</v>
      </c>
      <c r="G116" s="293">
        <f>'Talnagögn (eftir skuldb.)'!$U$32/'Talnagögn (eftir skuldb.)'!$T$32-1</f>
        <v>6.8391549829960319E-4</v>
      </c>
      <c r="H116" s="296">
        <f>'Talnagögn (eftir skuldb.)'!U32-'Talnagögn (eftir skuldb.)'!D32</f>
        <v>-380.50323189485835</v>
      </c>
      <c r="I116" s="143">
        <f>'Talnagögn (eftir skuldb.)'!$U$32/'Talnagögn (eftir skuldb.)'!$D$32-1</f>
        <v>-0.11950928333611133</v>
      </c>
      <c r="K116" s="112"/>
      <c r="L116" s="119"/>
      <c r="M116" s="73"/>
      <c r="N116" s="73"/>
      <c r="O116" s="73"/>
      <c r="P116" s="73"/>
      <c r="Q116" s="73"/>
      <c r="R116" s="113"/>
    </row>
    <row r="117" spans="3:21" s="19" customFormat="1" ht="30" customHeight="1" x14ac:dyDescent="0.25">
      <c r="C117" s="129" t="s">
        <v>74</v>
      </c>
      <c r="D117" s="157" t="s">
        <v>73</v>
      </c>
      <c r="E117" s="142"/>
      <c r="F117" s="157" t="s">
        <v>73</v>
      </c>
      <c r="G117" s="142" t="s">
        <v>73</v>
      </c>
      <c r="H117" s="297">
        <f>'Talnagögn (eftir skuldb.)'!$U$14-'Talnagögn (eftir skuldb.)'!$D$16</f>
        <v>-305.95210749715761</v>
      </c>
      <c r="I117" s="298">
        <f>'Talnagögn (eftir skuldb.)'!$U$14/'Talnagögn (eftir skuldb.)'!$D$16-1</f>
        <v>-9.8398113386250707E-2</v>
      </c>
      <c r="K117" s="158"/>
      <c r="L117" s="119"/>
      <c r="M117" s="73"/>
      <c r="N117" s="73"/>
      <c r="O117" s="73"/>
      <c r="P117" s="73"/>
      <c r="Q117" s="73"/>
      <c r="R117" s="113"/>
    </row>
    <row r="118" spans="3:21" x14ac:dyDescent="0.25">
      <c r="C118" s="92" t="s">
        <v>79</v>
      </c>
      <c r="D118" s="127"/>
      <c r="E118" s="128"/>
      <c r="F118" s="19"/>
      <c r="G118" s="112"/>
      <c r="H118" s="112"/>
      <c r="I118" s="119"/>
      <c r="J118" s="73"/>
      <c r="K118" s="73"/>
      <c r="L118" s="73"/>
      <c r="M118" s="73"/>
      <c r="N118" s="73"/>
      <c r="O118" s="119"/>
      <c r="P118" s="73"/>
      <c r="Q118" s="73"/>
      <c r="R118" s="73"/>
      <c r="S118" s="73"/>
      <c r="T118" s="73"/>
      <c r="U118" s="113"/>
    </row>
    <row r="119" spans="3:21" x14ac:dyDescent="0.25">
      <c r="C119" s="92"/>
      <c r="D119" s="127"/>
      <c r="E119" s="128"/>
      <c r="F119" s="19"/>
      <c r="G119" s="112"/>
      <c r="H119" s="112"/>
      <c r="I119" s="119"/>
      <c r="J119" s="73"/>
      <c r="K119" s="73"/>
      <c r="L119" s="73"/>
      <c r="M119" s="73"/>
      <c r="N119" s="73"/>
      <c r="O119" s="119"/>
      <c r="P119" s="73"/>
      <c r="Q119" s="73"/>
      <c r="R119" s="73"/>
      <c r="S119" s="73"/>
      <c r="T119" s="73"/>
      <c r="U119" s="113"/>
    </row>
    <row r="120" spans="3:21" x14ac:dyDescent="0.25">
      <c r="C120" s="92"/>
      <c r="D120" s="127"/>
      <c r="E120" s="128"/>
      <c r="F120" s="19"/>
      <c r="G120" s="112"/>
      <c r="H120" s="112"/>
      <c r="I120" s="119"/>
      <c r="J120" s="73"/>
      <c r="K120" s="73"/>
      <c r="L120" s="73"/>
      <c r="M120" s="73"/>
      <c r="N120" s="73"/>
      <c r="O120" s="119"/>
      <c r="P120" s="73"/>
      <c r="Q120" s="73"/>
      <c r="R120" s="73"/>
      <c r="S120" s="73"/>
      <c r="T120" s="73"/>
      <c r="U120" s="113"/>
    </row>
    <row r="121" spans="3:21" x14ac:dyDescent="0.25">
      <c r="C121" s="92"/>
      <c r="D121" s="127"/>
      <c r="E121" s="128"/>
      <c r="F121" s="19"/>
      <c r="G121" s="112"/>
      <c r="H121" s="112"/>
      <c r="I121" s="119"/>
      <c r="J121" s="73"/>
      <c r="K121" s="73"/>
      <c r="L121" s="73"/>
      <c r="M121" s="73"/>
      <c r="N121" s="73"/>
      <c r="O121" s="119"/>
      <c r="P121" s="73"/>
      <c r="Q121" s="73"/>
      <c r="R121" s="73"/>
      <c r="S121" s="73"/>
      <c r="T121" s="73"/>
      <c r="U121" s="113"/>
    </row>
    <row r="122" spans="3:21" x14ac:dyDescent="0.25">
      <c r="C122" s="92"/>
      <c r="D122" s="127"/>
      <c r="E122" s="128"/>
      <c r="F122" s="19"/>
      <c r="G122" s="112"/>
      <c r="H122" s="112"/>
      <c r="I122" s="119"/>
      <c r="J122" s="73"/>
      <c r="K122" s="73"/>
      <c r="L122" s="73"/>
      <c r="M122" s="73"/>
      <c r="N122" s="73"/>
      <c r="O122" s="119"/>
      <c r="P122" s="73"/>
      <c r="Q122" s="73"/>
      <c r="R122" s="73"/>
      <c r="S122" s="73"/>
      <c r="T122" s="73"/>
      <c r="U122" s="113"/>
    </row>
    <row r="123" spans="3:21" x14ac:dyDescent="0.25">
      <c r="C123" s="92"/>
      <c r="D123" s="127"/>
      <c r="E123" s="128"/>
      <c r="F123" s="19"/>
      <c r="G123" s="112"/>
      <c r="H123" s="112"/>
      <c r="I123" s="119"/>
      <c r="J123" s="73"/>
      <c r="K123" s="73"/>
      <c r="L123" s="73"/>
      <c r="M123" s="73"/>
      <c r="N123" s="73"/>
      <c r="O123" s="119"/>
      <c r="P123" s="73"/>
      <c r="Q123" s="73"/>
      <c r="R123" s="73"/>
      <c r="S123" s="73"/>
      <c r="T123" s="73"/>
      <c r="U123" s="113"/>
    </row>
    <row r="124" spans="3:21" x14ac:dyDescent="0.25">
      <c r="C124" s="92"/>
      <c r="D124" s="127"/>
      <c r="E124" s="128"/>
      <c r="F124" s="19"/>
      <c r="G124" s="112"/>
      <c r="H124" s="112"/>
      <c r="I124" s="119"/>
      <c r="J124" s="73"/>
      <c r="K124" s="73"/>
      <c r="L124" s="73"/>
      <c r="M124" s="73"/>
      <c r="N124" s="73"/>
      <c r="O124" s="119"/>
      <c r="P124" s="73"/>
      <c r="Q124" s="73"/>
      <c r="R124" s="73"/>
      <c r="S124" s="73"/>
      <c r="T124" s="73"/>
      <c r="U124" s="113"/>
    </row>
    <row r="125" spans="3:21" x14ac:dyDescent="0.25">
      <c r="C125" s="92"/>
      <c r="D125" s="127"/>
      <c r="E125" s="128"/>
      <c r="F125" s="19"/>
      <c r="G125" s="112"/>
      <c r="H125" s="112"/>
      <c r="I125" s="119"/>
      <c r="J125" s="73"/>
      <c r="K125" s="73"/>
      <c r="L125" s="73"/>
      <c r="M125" s="73"/>
      <c r="N125" s="73"/>
      <c r="O125" s="119"/>
      <c r="P125" s="73"/>
      <c r="Q125" s="73"/>
      <c r="R125" s="73"/>
      <c r="S125" s="73"/>
      <c r="T125" s="73"/>
      <c r="U125" s="113"/>
    </row>
    <row r="126" spans="3:21" x14ac:dyDescent="0.25">
      <c r="C126" s="92"/>
      <c r="D126" s="127"/>
      <c r="E126" s="128"/>
      <c r="F126" s="19"/>
      <c r="G126" s="112"/>
      <c r="H126" s="112"/>
      <c r="I126" s="119"/>
      <c r="J126" s="73"/>
      <c r="K126" s="73"/>
      <c r="L126" s="73"/>
      <c r="M126" s="73"/>
      <c r="N126" s="73"/>
      <c r="O126" s="119"/>
      <c r="P126" s="73"/>
      <c r="Q126" s="73"/>
      <c r="R126" s="73"/>
      <c r="S126" s="73"/>
      <c r="T126" s="73"/>
      <c r="U126" s="113"/>
    </row>
    <row r="127" spans="3:21" x14ac:dyDescent="0.25">
      <c r="C127" s="92"/>
      <c r="D127" s="127"/>
      <c r="E127" s="128"/>
      <c r="F127" s="19"/>
      <c r="G127" s="112"/>
      <c r="H127" s="112"/>
      <c r="I127" s="119"/>
      <c r="J127" s="73"/>
      <c r="K127" s="73"/>
      <c r="L127" s="73"/>
      <c r="M127" s="73"/>
      <c r="N127" s="73"/>
      <c r="O127" s="119"/>
      <c r="P127" s="73"/>
      <c r="Q127" s="73"/>
      <c r="R127" s="73"/>
      <c r="S127" s="73"/>
      <c r="T127" s="73"/>
      <c r="U127" s="113"/>
    </row>
    <row r="128" spans="3:21" x14ac:dyDescent="0.25">
      <c r="C128" s="92"/>
      <c r="D128" s="127"/>
      <c r="E128" s="128"/>
      <c r="F128" s="19"/>
      <c r="G128" s="112"/>
      <c r="H128" s="112"/>
      <c r="I128" s="119"/>
      <c r="J128" s="73"/>
      <c r="K128" s="73"/>
      <c r="L128" s="73"/>
      <c r="M128" s="73"/>
      <c r="N128" s="73"/>
      <c r="O128" s="119"/>
      <c r="P128" s="73"/>
      <c r="Q128" s="73"/>
      <c r="R128" s="73"/>
      <c r="S128" s="73"/>
      <c r="T128" s="73"/>
      <c r="U128" s="113"/>
    </row>
    <row r="129" spans="3:21" x14ac:dyDescent="0.25">
      <c r="C129" s="92"/>
      <c r="D129" s="127"/>
      <c r="E129" s="128"/>
      <c r="F129" s="19"/>
      <c r="G129" s="112"/>
      <c r="H129" s="112"/>
      <c r="I129" s="119"/>
      <c r="J129" s="73"/>
      <c r="K129" s="73"/>
      <c r="L129" s="73"/>
      <c r="M129" s="73"/>
      <c r="N129" s="73"/>
      <c r="O129" s="119"/>
      <c r="P129" s="73"/>
      <c r="Q129" s="73"/>
      <c r="R129" s="73"/>
      <c r="S129" s="73"/>
      <c r="T129" s="73"/>
      <c r="U129" s="113"/>
    </row>
    <row r="130" spans="3:21" x14ac:dyDescent="0.25">
      <c r="C130" s="92"/>
      <c r="D130" s="127"/>
      <c r="E130" s="128"/>
      <c r="F130" s="19"/>
      <c r="G130" s="112"/>
      <c r="H130" s="112"/>
      <c r="I130" s="119"/>
      <c r="J130" s="73"/>
      <c r="K130" s="73"/>
      <c r="L130" s="73"/>
      <c r="M130" s="73"/>
      <c r="N130" s="73"/>
      <c r="O130" s="119"/>
      <c r="P130" s="73"/>
      <c r="Q130" s="73"/>
      <c r="R130" s="73"/>
      <c r="S130" s="73"/>
      <c r="T130" s="73"/>
      <c r="U130" s="113"/>
    </row>
    <row r="131" spans="3:21" x14ac:dyDescent="0.25">
      <c r="C131" s="92"/>
      <c r="D131" s="127"/>
      <c r="E131" s="128"/>
      <c r="F131" s="19"/>
      <c r="G131" s="112"/>
      <c r="H131" s="112"/>
      <c r="I131" s="119"/>
      <c r="J131" s="73"/>
      <c r="K131" s="73"/>
      <c r="L131" s="73"/>
      <c r="M131" s="73"/>
      <c r="N131" s="73"/>
      <c r="O131" s="119"/>
      <c r="P131" s="73"/>
      <c r="Q131" s="73"/>
      <c r="R131" s="73"/>
      <c r="S131" s="73"/>
      <c r="T131" s="73"/>
      <c r="U131" s="113"/>
    </row>
    <row r="132" spans="3:21" x14ac:dyDescent="0.25">
      <c r="C132" s="92"/>
      <c r="D132" s="127"/>
      <c r="E132" s="128"/>
      <c r="F132" s="19"/>
      <c r="G132" s="112"/>
      <c r="H132" s="112"/>
      <c r="I132" s="119"/>
      <c r="J132" s="73"/>
      <c r="K132" s="73"/>
      <c r="L132" s="73"/>
      <c r="M132" s="73"/>
      <c r="N132" s="73"/>
      <c r="O132" s="119"/>
      <c r="P132" s="73"/>
      <c r="Q132" s="73"/>
      <c r="R132" s="73"/>
      <c r="S132" s="73"/>
      <c r="T132" s="73"/>
      <c r="U132" s="113"/>
    </row>
    <row r="133" spans="3:21" x14ac:dyDescent="0.25">
      <c r="C133" s="92"/>
      <c r="D133" s="127"/>
      <c r="E133" s="128"/>
      <c r="F133" s="19"/>
      <c r="G133" s="112"/>
      <c r="H133" s="112"/>
      <c r="I133" s="119"/>
      <c r="J133" s="73"/>
      <c r="K133" s="73"/>
      <c r="L133" s="73"/>
      <c r="M133" s="73"/>
      <c r="N133" s="73"/>
      <c r="O133" s="119"/>
      <c r="P133" s="73"/>
      <c r="Q133" s="73"/>
      <c r="R133" s="73"/>
      <c r="S133" s="73"/>
      <c r="T133" s="73"/>
      <c r="U133" s="113"/>
    </row>
    <row r="134" spans="3:21" x14ac:dyDescent="0.25">
      <c r="C134" s="92"/>
      <c r="D134" s="127"/>
      <c r="E134" s="128"/>
      <c r="F134" s="19"/>
      <c r="G134" s="112"/>
      <c r="H134" s="112"/>
      <c r="I134" s="119"/>
      <c r="J134" s="73"/>
      <c r="K134" s="73"/>
      <c r="L134" s="73"/>
      <c r="M134" s="73"/>
      <c r="N134" s="73"/>
      <c r="O134" s="119"/>
      <c r="P134" s="73"/>
      <c r="Q134" s="73"/>
      <c r="R134" s="73"/>
      <c r="S134" s="73"/>
      <c r="T134" s="73"/>
      <c r="U134" s="113"/>
    </row>
    <row r="135" spans="3:21" x14ac:dyDescent="0.25">
      <c r="C135" s="92"/>
      <c r="D135" s="127"/>
      <c r="E135" s="128"/>
      <c r="F135" s="19"/>
      <c r="G135" s="112"/>
      <c r="H135" s="112"/>
      <c r="I135" s="119"/>
      <c r="J135" s="73"/>
      <c r="K135" s="73"/>
      <c r="L135" s="73"/>
      <c r="M135" s="73"/>
      <c r="N135" s="73"/>
      <c r="O135" s="119"/>
      <c r="P135" s="73"/>
      <c r="Q135" s="73"/>
      <c r="R135" s="73"/>
      <c r="S135" s="73"/>
      <c r="T135" s="73"/>
      <c r="U135" s="113"/>
    </row>
    <row r="136" spans="3:21" x14ac:dyDescent="0.25">
      <c r="C136" s="92"/>
      <c r="D136" s="127"/>
      <c r="E136" s="128"/>
      <c r="F136" s="19"/>
      <c r="G136" s="112"/>
      <c r="H136" s="112"/>
      <c r="I136" s="119"/>
      <c r="J136" s="73"/>
      <c r="K136" s="73"/>
      <c r="L136" s="73"/>
      <c r="M136" s="73"/>
      <c r="N136" s="73"/>
      <c r="O136" s="119"/>
      <c r="P136" s="73"/>
      <c r="Q136" s="73"/>
      <c r="R136" s="73"/>
      <c r="S136" s="73"/>
      <c r="T136" s="73"/>
      <c r="U136" s="113"/>
    </row>
    <row r="137" spans="3:21" x14ac:dyDescent="0.25">
      <c r="C137" s="92"/>
      <c r="D137" s="127"/>
      <c r="E137" s="128"/>
      <c r="F137" s="19"/>
      <c r="G137" s="112"/>
      <c r="H137" s="112"/>
      <c r="I137" s="119"/>
      <c r="J137" s="73"/>
      <c r="K137" s="73"/>
      <c r="L137" s="73"/>
      <c r="M137" s="73"/>
      <c r="N137" s="73"/>
      <c r="O137" s="119"/>
      <c r="P137" s="73"/>
      <c r="Q137" s="73"/>
      <c r="R137" s="73"/>
      <c r="S137" s="73"/>
      <c r="T137" s="73"/>
      <c r="U137" s="113"/>
    </row>
    <row r="138" spans="3:21" x14ac:dyDescent="0.25">
      <c r="C138" s="92"/>
      <c r="D138" s="127"/>
      <c r="E138" s="128"/>
      <c r="F138" s="19"/>
      <c r="G138" s="112"/>
      <c r="H138" s="112"/>
      <c r="I138" s="119"/>
      <c r="J138" s="73"/>
      <c r="K138" s="73"/>
      <c r="L138" s="73"/>
      <c r="M138" s="73"/>
      <c r="N138" s="73"/>
      <c r="O138" s="119"/>
      <c r="P138" s="73"/>
      <c r="Q138" s="73"/>
      <c r="R138" s="73"/>
      <c r="S138" s="73"/>
      <c r="T138" s="73"/>
      <c r="U138" s="113"/>
    </row>
    <row r="139" spans="3:21" x14ac:dyDescent="0.25">
      <c r="C139" s="92"/>
      <c r="D139" s="127"/>
      <c r="E139" s="128"/>
      <c r="F139" s="19"/>
      <c r="G139" s="112"/>
      <c r="H139" s="112"/>
      <c r="I139" s="119"/>
      <c r="J139" s="73"/>
      <c r="K139" s="73"/>
      <c r="L139" s="73"/>
      <c r="M139" s="73"/>
      <c r="N139" s="73"/>
      <c r="O139" s="119"/>
      <c r="P139" s="73"/>
      <c r="Q139" s="73"/>
      <c r="R139" s="73"/>
      <c r="S139" s="73"/>
      <c r="T139" s="73"/>
      <c r="U139" s="113"/>
    </row>
    <row r="140" spans="3:21" x14ac:dyDescent="0.25">
      <c r="C140" s="92"/>
      <c r="D140" s="127"/>
      <c r="E140" s="128"/>
      <c r="F140" s="19"/>
      <c r="G140" s="112"/>
      <c r="H140" s="112"/>
      <c r="I140" s="119"/>
      <c r="J140" s="73"/>
      <c r="K140" s="73"/>
      <c r="L140" s="73"/>
      <c r="M140" s="73"/>
      <c r="N140" s="73"/>
      <c r="O140" s="119"/>
      <c r="P140" s="73"/>
      <c r="Q140" s="73"/>
      <c r="R140" s="73"/>
      <c r="S140" s="73"/>
      <c r="T140" s="73"/>
      <c r="U140" s="113"/>
    </row>
    <row r="141" spans="3:21" x14ac:dyDescent="0.25">
      <c r="C141" s="92"/>
      <c r="D141" s="127"/>
      <c r="E141" s="128"/>
      <c r="F141" s="19"/>
      <c r="G141" s="112"/>
      <c r="H141" s="112"/>
      <c r="I141" s="119"/>
      <c r="J141" s="73"/>
      <c r="K141" s="73"/>
      <c r="L141" s="73"/>
      <c r="M141" s="73"/>
      <c r="N141" s="73"/>
      <c r="O141" s="119"/>
      <c r="P141" s="73"/>
      <c r="Q141" s="73"/>
      <c r="R141" s="73"/>
      <c r="S141" s="73"/>
      <c r="T141" s="73"/>
      <c r="U141" s="113"/>
    </row>
    <row r="142" spans="3:21" x14ac:dyDescent="0.25">
      <c r="C142" s="92"/>
      <c r="D142" s="127"/>
      <c r="E142" s="128"/>
      <c r="F142" s="19"/>
      <c r="G142" s="112"/>
      <c r="H142" s="112"/>
      <c r="I142" s="119"/>
      <c r="J142" s="73"/>
      <c r="K142" s="73"/>
      <c r="L142" s="73"/>
      <c r="M142" s="73"/>
      <c r="N142" s="73"/>
      <c r="O142" s="119"/>
      <c r="P142" s="73"/>
      <c r="Q142" s="73"/>
      <c r="R142" s="73"/>
      <c r="S142" s="73"/>
      <c r="T142" s="73"/>
      <c r="U142" s="113"/>
    </row>
    <row r="143" spans="3:21" x14ac:dyDescent="0.25">
      <c r="C143" s="92"/>
      <c r="D143" s="127"/>
      <c r="E143" s="128"/>
      <c r="F143" s="19"/>
      <c r="G143" s="112"/>
      <c r="H143" s="112"/>
      <c r="I143" s="119"/>
      <c r="J143" s="73"/>
      <c r="K143" s="73"/>
      <c r="L143" s="73"/>
      <c r="M143" s="73"/>
      <c r="N143" s="73"/>
      <c r="O143" s="119"/>
      <c r="P143" s="73"/>
      <c r="Q143" s="73"/>
      <c r="R143" s="73"/>
      <c r="S143" s="73"/>
      <c r="T143" s="73"/>
      <c r="U143" s="113"/>
    </row>
    <row r="144" spans="3:21" x14ac:dyDescent="0.25">
      <c r="C144" s="92"/>
      <c r="D144" s="127"/>
      <c r="E144" s="128"/>
      <c r="F144" s="19"/>
      <c r="G144" s="112"/>
      <c r="H144" s="112"/>
      <c r="I144" s="119"/>
      <c r="J144" s="73"/>
      <c r="K144" s="73"/>
      <c r="L144" s="73"/>
      <c r="M144" s="73"/>
      <c r="N144" s="73"/>
      <c r="O144" s="119"/>
      <c r="P144" s="73"/>
      <c r="Q144" s="73"/>
      <c r="R144" s="73"/>
      <c r="S144" s="73"/>
      <c r="T144" s="73"/>
      <c r="U144" s="113"/>
    </row>
    <row r="145" spans="3:21" x14ac:dyDescent="0.25">
      <c r="C145" s="92"/>
      <c r="D145" s="127"/>
      <c r="E145" s="128"/>
      <c r="F145" s="19"/>
      <c r="G145" s="112"/>
      <c r="H145" s="112"/>
      <c r="I145" s="119"/>
      <c r="J145" s="73"/>
      <c r="K145" s="73"/>
      <c r="L145" s="73"/>
      <c r="M145" s="73"/>
      <c r="N145" s="73"/>
      <c r="O145" s="119"/>
      <c r="P145" s="73"/>
      <c r="Q145" s="73"/>
      <c r="R145" s="73"/>
      <c r="S145" s="73"/>
      <c r="T145" s="73"/>
      <c r="U145" s="113"/>
    </row>
    <row r="146" spans="3:21" x14ac:dyDescent="0.25">
      <c r="C146" s="92"/>
      <c r="D146" s="127"/>
      <c r="E146" s="128"/>
      <c r="F146" s="19"/>
      <c r="G146" s="112"/>
      <c r="H146" s="112"/>
      <c r="I146" s="119"/>
      <c r="J146" s="73"/>
      <c r="K146" s="73"/>
      <c r="L146" s="73"/>
      <c r="M146" s="73"/>
      <c r="N146" s="73"/>
      <c r="O146" s="119"/>
      <c r="P146" s="73"/>
      <c r="Q146" s="73"/>
      <c r="R146" s="73"/>
      <c r="S146" s="73"/>
      <c r="T146" s="73"/>
      <c r="U146" s="113"/>
    </row>
    <row r="147" spans="3:21" x14ac:dyDescent="0.25">
      <c r="C147" s="92"/>
      <c r="D147" s="127"/>
      <c r="E147" s="128"/>
      <c r="F147" s="19"/>
      <c r="G147" s="112"/>
      <c r="H147" s="112"/>
      <c r="I147" s="119"/>
      <c r="J147" s="73"/>
      <c r="K147" s="73"/>
      <c r="L147" s="73"/>
      <c r="M147" s="73"/>
      <c r="N147" s="73"/>
      <c r="O147" s="119"/>
      <c r="P147" s="73"/>
      <c r="Q147" s="73"/>
      <c r="R147" s="73"/>
      <c r="S147" s="73"/>
      <c r="T147" s="73"/>
      <c r="U147" s="113"/>
    </row>
    <row r="148" spans="3:21" x14ac:dyDescent="0.25">
      <c r="C148" s="92"/>
      <c r="D148" s="127"/>
      <c r="E148" s="128"/>
      <c r="F148" s="19"/>
      <c r="G148" s="112"/>
      <c r="H148" s="112"/>
      <c r="I148" s="119"/>
      <c r="J148" s="73"/>
      <c r="K148" s="73"/>
      <c r="L148" s="73"/>
      <c r="M148" s="73"/>
      <c r="N148" s="73"/>
      <c r="O148" s="119"/>
      <c r="P148" s="73"/>
      <c r="Q148" s="73"/>
      <c r="R148" s="73"/>
      <c r="S148" s="73"/>
      <c r="T148" s="73"/>
      <c r="U148" s="113"/>
    </row>
    <row r="149" spans="3:21" x14ac:dyDescent="0.25">
      <c r="C149" s="92"/>
      <c r="D149" s="127"/>
      <c r="E149" s="128"/>
      <c r="F149" s="19"/>
      <c r="G149" s="112"/>
      <c r="H149" s="112"/>
      <c r="I149" s="119"/>
      <c r="J149" s="73"/>
      <c r="K149" s="73"/>
      <c r="L149" s="73"/>
      <c r="M149" s="73"/>
      <c r="N149" s="73"/>
      <c r="O149" s="119"/>
      <c r="P149" s="73"/>
      <c r="Q149" s="73"/>
      <c r="R149" s="73"/>
      <c r="S149" s="73"/>
      <c r="T149" s="73"/>
      <c r="U149" s="113"/>
    </row>
    <row r="151" spans="3:21" x14ac:dyDescent="0.25">
      <c r="C151" s="92"/>
      <c r="D151" s="127"/>
      <c r="E151" s="128"/>
      <c r="F151" s="19"/>
      <c r="G151" s="112"/>
      <c r="H151" s="112"/>
      <c r="I151" s="119"/>
      <c r="J151" s="73"/>
      <c r="K151" s="73"/>
      <c r="L151" s="73"/>
      <c r="M151" s="73"/>
      <c r="N151" s="73"/>
      <c r="O151" s="119"/>
      <c r="P151" s="73"/>
      <c r="Q151" s="73"/>
      <c r="R151" s="73"/>
      <c r="S151" s="73"/>
      <c r="T151" s="73"/>
      <c r="U151" s="113"/>
    </row>
    <row r="152" spans="3:21" x14ac:dyDescent="0.25">
      <c r="C152" s="92"/>
      <c r="D152" s="127"/>
      <c r="E152" s="128"/>
      <c r="F152" s="19"/>
      <c r="G152" s="112"/>
      <c r="H152" s="112"/>
      <c r="I152" s="119"/>
      <c r="J152" s="73"/>
      <c r="K152" s="73"/>
      <c r="L152" s="73"/>
      <c r="M152" s="73"/>
      <c r="N152" s="73"/>
      <c r="O152" s="119"/>
      <c r="P152" s="73"/>
      <c r="Q152" s="73"/>
      <c r="R152" s="73"/>
      <c r="S152" s="73"/>
      <c r="T152" s="73"/>
      <c r="U152" s="113"/>
    </row>
    <row r="153" spans="3:21" x14ac:dyDescent="0.25">
      <c r="C153" s="92"/>
      <c r="D153" s="127"/>
      <c r="E153" s="128"/>
      <c r="F153" s="19"/>
      <c r="G153" s="112"/>
      <c r="H153" s="112"/>
      <c r="I153" s="119"/>
      <c r="J153" s="73"/>
      <c r="K153" s="73"/>
      <c r="L153" s="73"/>
      <c r="M153" s="73"/>
      <c r="N153" s="73"/>
      <c r="O153" s="119"/>
      <c r="P153" s="73"/>
      <c r="Q153" s="73"/>
      <c r="R153" s="73"/>
      <c r="S153" s="73"/>
      <c r="T153" s="73"/>
      <c r="U153" s="113"/>
    </row>
    <row r="154" spans="3:21" x14ac:dyDescent="0.25">
      <c r="C154" s="92"/>
      <c r="D154" s="127"/>
      <c r="E154" s="128"/>
      <c r="F154" s="19"/>
      <c r="G154" s="112"/>
      <c r="H154" s="112"/>
      <c r="I154" s="119"/>
      <c r="J154" s="73"/>
      <c r="K154" s="73"/>
      <c r="L154" s="73"/>
      <c r="M154" s="73"/>
      <c r="N154" s="73"/>
      <c r="O154" s="119"/>
      <c r="P154" s="73"/>
      <c r="Q154" s="73"/>
      <c r="R154" s="73"/>
      <c r="S154" s="73"/>
      <c r="T154" s="73"/>
      <c r="U154" s="113"/>
    </row>
    <row r="155" spans="3:21" x14ac:dyDescent="0.25">
      <c r="C155" s="92"/>
      <c r="D155" s="127"/>
      <c r="E155" s="128"/>
      <c r="F155" s="19"/>
      <c r="G155" s="112"/>
      <c r="H155" s="112"/>
      <c r="I155" s="119"/>
      <c r="J155" s="73"/>
      <c r="K155" s="73"/>
      <c r="L155" s="73"/>
      <c r="M155" s="73"/>
      <c r="N155" s="73"/>
      <c r="O155" s="119"/>
      <c r="P155" s="73"/>
      <c r="Q155" s="73"/>
      <c r="R155" s="73"/>
      <c r="S155" s="73"/>
      <c r="T155" s="73"/>
      <c r="U155" s="113"/>
    </row>
    <row r="156" spans="3:21" x14ac:dyDescent="0.25">
      <c r="C156" s="92"/>
      <c r="D156" s="127"/>
      <c r="E156" s="128"/>
      <c r="F156" s="19"/>
      <c r="G156" s="112"/>
      <c r="H156" s="112"/>
      <c r="I156" s="119"/>
      <c r="J156" s="73"/>
      <c r="K156" s="73"/>
      <c r="L156" s="73"/>
      <c r="M156" s="73"/>
      <c r="N156" s="73"/>
      <c r="O156" s="119"/>
      <c r="P156" s="73"/>
      <c r="Q156" s="73"/>
      <c r="R156" s="73"/>
      <c r="S156" s="73"/>
      <c r="T156" s="73"/>
      <c r="U156" s="113"/>
    </row>
    <row r="157" spans="3:21" x14ac:dyDescent="0.25">
      <c r="C157" s="92"/>
      <c r="D157" s="127"/>
      <c r="E157" s="128"/>
      <c r="F157" s="19"/>
      <c r="G157" s="112"/>
      <c r="H157" s="112"/>
      <c r="I157" s="119"/>
      <c r="J157" s="73"/>
      <c r="K157" s="73"/>
      <c r="L157" s="73"/>
      <c r="M157" s="73"/>
      <c r="N157" s="73"/>
      <c r="O157" s="119"/>
      <c r="P157" s="73"/>
      <c r="Q157" s="73"/>
      <c r="R157" s="73"/>
      <c r="S157" s="73"/>
      <c r="T157" s="73"/>
      <c r="U157" s="113"/>
    </row>
    <row r="158" spans="3:21" x14ac:dyDescent="0.25">
      <c r="C158" s="92"/>
      <c r="D158" s="127"/>
      <c r="E158" s="128"/>
      <c r="F158" s="19"/>
      <c r="G158" s="112"/>
      <c r="H158" s="112"/>
      <c r="I158" s="119"/>
      <c r="J158" s="73"/>
      <c r="K158" s="73"/>
      <c r="L158" s="73"/>
      <c r="M158" s="73"/>
      <c r="N158" s="73"/>
      <c r="O158" s="119"/>
      <c r="P158" s="73"/>
      <c r="Q158" s="73"/>
      <c r="R158" s="73"/>
      <c r="S158" s="73"/>
      <c r="T158" s="73"/>
      <c r="U158" s="113"/>
    </row>
    <row r="159" spans="3:21" x14ac:dyDescent="0.25">
      <c r="C159" s="92"/>
      <c r="D159" s="127"/>
      <c r="E159" s="128"/>
      <c r="F159" s="19"/>
      <c r="G159" s="112"/>
      <c r="H159" s="112"/>
      <c r="I159" s="119"/>
      <c r="J159" s="73"/>
      <c r="K159" s="73"/>
      <c r="L159" s="73"/>
      <c r="M159" s="73"/>
      <c r="N159" s="73"/>
      <c r="O159" s="119"/>
      <c r="P159" s="73"/>
      <c r="Q159" s="73"/>
      <c r="R159" s="73"/>
      <c r="S159" s="73"/>
      <c r="T159" s="73"/>
      <c r="U159" s="113"/>
    </row>
    <row r="160" spans="3:21" x14ac:dyDescent="0.25">
      <c r="C160" s="92"/>
      <c r="D160" s="127"/>
      <c r="E160" s="128"/>
      <c r="F160" s="19"/>
      <c r="G160" s="112"/>
      <c r="H160" s="112"/>
      <c r="I160" s="119"/>
      <c r="J160" s="73"/>
      <c r="K160" s="73"/>
      <c r="L160" s="73"/>
      <c r="M160" s="73"/>
      <c r="N160" s="73"/>
      <c r="O160" s="119"/>
      <c r="P160" s="73"/>
      <c r="Q160" s="73"/>
      <c r="R160" s="73"/>
      <c r="S160" s="73"/>
      <c r="T160" s="73"/>
      <c r="U160" s="113"/>
    </row>
    <row r="161" spans="3:21" x14ac:dyDescent="0.25">
      <c r="C161" s="92"/>
      <c r="D161" s="127"/>
      <c r="E161" s="128"/>
      <c r="F161" s="19"/>
      <c r="G161" s="112"/>
      <c r="H161" s="112"/>
      <c r="I161" s="119"/>
      <c r="J161" s="73"/>
      <c r="K161" s="73"/>
      <c r="L161" s="73"/>
      <c r="M161" s="73"/>
      <c r="N161" s="73"/>
      <c r="O161" s="119"/>
      <c r="P161" s="73"/>
      <c r="Q161" s="73"/>
      <c r="R161" s="73"/>
      <c r="S161" s="73"/>
      <c r="T161" s="73"/>
      <c r="U161" s="113"/>
    </row>
    <row r="162" spans="3:21" x14ac:dyDescent="0.25">
      <c r="C162" s="92"/>
      <c r="D162" s="127"/>
      <c r="E162" s="128"/>
      <c r="F162" s="19"/>
      <c r="G162" s="112"/>
      <c r="H162" s="112"/>
      <c r="I162" s="119"/>
      <c r="J162" s="73"/>
      <c r="K162" s="73"/>
      <c r="L162" s="73"/>
      <c r="M162" s="73"/>
      <c r="N162" s="73"/>
      <c r="O162" s="119"/>
      <c r="P162" s="73"/>
      <c r="Q162" s="73"/>
      <c r="R162" s="73"/>
      <c r="S162" s="73"/>
      <c r="T162" s="73"/>
      <c r="U162" s="113"/>
    </row>
    <row r="163" spans="3:21" x14ac:dyDescent="0.25">
      <c r="C163" s="92"/>
      <c r="D163" s="127"/>
      <c r="E163" s="128"/>
      <c r="F163" s="19"/>
      <c r="G163" s="112"/>
      <c r="H163" s="112"/>
      <c r="I163" s="119"/>
      <c r="J163" s="73"/>
      <c r="K163" s="73"/>
      <c r="L163" s="73"/>
      <c r="M163" s="73"/>
      <c r="N163" s="73"/>
      <c r="O163" s="119"/>
      <c r="P163" s="73"/>
      <c r="Q163" s="73"/>
      <c r="R163" s="73"/>
      <c r="S163" s="73"/>
      <c r="T163" s="73"/>
      <c r="U163" s="113"/>
    </row>
    <row r="164" spans="3:21" x14ac:dyDescent="0.25">
      <c r="C164" s="92"/>
      <c r="D164" s="127"/>
      <c r="E164" s="128"/>
      <c r="F164" s="19"/>
      <c r="G164" s="112"/>
      <c r="H164" s="112"/>
      <c r="I164" s="119"/>
      <c r="J164" s="73"/>
      <c r="K164" s="73"/>
      <c r="L164" s="73"/>
      <c r="M164" s="73"/>
      <c r="N164" s="73"/>
      <c r="O164" s="119"/>
      <c r="P164" s="73"/>
      <c r="Q164" s="73"/>
      <c r="R164" s="73"/>
      <c r="S164" s="73"/>
      <c r="T164" s="73"/>
      <c r="U164" s="113"/>
    </row>
    <row r="165" spans="3:21" x14ac:dyDescent="0.25">
      <c r="C165" s="92"/>
      <c r="D165" s="127"/>
      <c r="E165" s="128"/>
      <c r="F165" s="19"/>
      <c r="G165" s="112"/>
      <c r="H165" s="112"/>
      <c r="I165" s="119"/>
      <c r="J165" s="73"/>
      <c r="K165" s="73"/>
      <c r="L165" s="73"/>
      <c r="M165" s="73"/>
      <c r="N165" s="73"/>
      <c r="O165" s="119"/>
      <c r="P165" s="73"/>
      <c r="Q165" s="73"/>
      <c r="R165" s="73"/>
      <c r="S165" s="73"/>
      <c r="T165" s="73"/>
      <c r="U165" s="113"/>
    </row>
    <row r="166" spans="3:21" x14ac:dyDescent="0.25">
      <c r="C166" s="92"/>
      <c r="D166" s="127"/>
      <c r="E166" s="128"/>
      <c r="F166" s="19"/>
      <c r="G166" s="112"/>
      <c r="H166" s="112"/>
      <c r="I166" s="119"/>
      <c r="J166" s="73"/>
      <c r="K166" s="73"/>
      <c r="L166" s="73"/>
      <c r="M166" s="73"/>
      <c r="N166" s="73"/>
      <c r="O166" s="119"/>
      <c r="P166" s="73"/>
      <c r="Q166" s="73"/>
      <c r="R166" s="73"/>
      <c r="S166" s="73"/>
      <c r="T166" s="73"/>
      <c r="U166" s="113"/>
    </row>
    <row r="167" spans="3:21" x14ac:dyDescent="0.25">
      <c r="C167" s="92"/>
      <c r="D167" s="127"/>
      <c r="E167" s="128"/>
      <c r="F167" s="19"/>
      <c r="G167" s="112"/>
      <c r="H167" s="112"/>
      <c r="I167" s="119"/>
      <c r="J167" s="73"/>
      <c r="K167" s="73"/>
      <c r="L167" s="73"/>
      <c r="M167" s="73"/>
      <c r="N167" s="73"/>
      <c r="O167" s="119"/>
      <c r="P167" s="73"/>
      <c r="Q167" s="73"/>
      <c r="R167" s="73"/>
      <c r="S167" s="73"/>
      <c r="T167" s="73"/>
      <c r="U167" s="113"/>
    </row>
    <row r="168" spans="3:21" x14ac:dyDescent="0.25">
      <c r="C168" s="92"/>
      <c r="D168" s="127"/>
      <c r="E168" s="128"/>
      <c r="F168" s="19"/>
      <c r="G168" s="112"/>
      <c r="H168" s="112"/>
      <c r="I168" s="119"/>
      <c r="J168" s="73"/>
      <c r="K168" s="73"/>
      <c r="L168" s="73"/>
      <c r="M168" s="73"/>
      <c r="N168" s="73"/>
      <c r="O168" s="119"/>
      <c r="P168" s="73"/>
      <c r="Q168" s="73"/>
      <c r="R168" s="73"/>
      <c r="S168" s="73"/>
      <c r="T168" s="73"/>
      <c r="U168" s="113"/>
    </row>
    <row r="169" spans="3:21" x14ac:dyDescent="0.25">
      <c r="C169" s="92"/>
      <c r="D169" s="127"/>
      <c r="E169" s="128"/>
      <c r="F169" s="19"/>
      <c r="G169" s="112"/>
      <c r="H169" s="112"/>
      <c r="I169" s="119"/>
      <c r="J169" s="73"/>
      <c r="K169" s="73"/>
      <c r="L169" s="73"/>
      <c r="M169" s="73"/>
      <c r="N169" s="73"/>
      <c r="O169" s="119"/>
      <c r="P169" s="73"/>
      <c r="Q169" s="73"/>
      <c r="R169" s="73"/>
      <c r="S169" s="73"/>
      <c r="T169" s="73"/>
      <c r="U169" s="113"/>
    </row>
    <row r="170" spans="3:21" x14ac:dyDescent="0.25">
      <c r="C170" s="92"/>
      <c r="D170" s="127"/>
      <c r="E170" s="128"/>
      <c r="F170" s="19"/>
      <c r="G170" s="112"/>
      <c r="H170" s="112"/>
      <c r="I170" s="119"/>
      <c r="J170" s="73"/>
      <c r="K170" s="73"/>
      <c r="L170" s="73"/>
      <c r="M170" s="73"/>
      <c r="N170" s="73"/>
      <c r="O170" s="119"/>
      <c r="P170" s="73"/>
      <c r="Q170" s="73"/>
      <c r="R170" s="73"/>
      <c r="S170" s="73"/>
      <c r="T170" s="73"/>
      <c r="U170" s="113"/>
    </row>
    <row r="171" spans="3:21" x14ac:dyDescent="0.25">
      <c r="C171" s="92"/>
      <c r="D171" s="127"/>
      <c r="E171" s="128"/>
      <c r="F171" s="19"/>
      <c r="G171" s="112"/>
      <c r="H171" s="112"/>
      <c r="I171" s="119"/>
      <c r="J171" s="73"/>
      <c r="K171" s="73"/>
      <c r="L171" s="73"/>
      <c r="M171" s="73"/>
      <c r="N171" s="73"/>
      <c r="O171" s="119"/>
      <c r="P171" s="73"/>
      <c r="Q171" s="73"/>
      <c r="R171" s="73"/>
      <c r="S171" s="73"/>
      <c r="T171" s="73"/>
      <c r="U171" s="113"/>
    </row>
    <row r="172" spans="3:21" x14ac:dyDescent="0.25">
      <c r="C172" s="92"/>
      <c r="D172" s="127"/>
      <c r="E172" s="128"/>
      <c r="F172" s="19"/>
      <c r="G172" s="112"/>
      <c r="H172" s="112"/>
      <c r="I172" s="119"/>
      <c r="J172" s="73"/>
      <c r="K172" s="73"/>
      <c r="L172" s="73"/>
      <c r="M172" s="73"/>
      <c r="N172" s="73"/>
      <c r="O172" s="119"/>
      <c r="P172" s="73"/>
      <c r="Q172" s="73"/>
      <c r="R172" s="73"/>
      <c r="S172" s="73"/>
      <c r="T172" s="73"/>
      <c r="U172" s="113"/>
    </row>
    <row r="173" spans="3:21" x14ac:dyDescent="0.25">
      <c r="C173" s="92"/>
      <c r="D173" s="127"/>
      <c r="E173" s="128"/>
      <c r="F173" s="19"/>
      <c r="G173" s="112"/>
      <c r="H173" s="112"/>
      <c r="I173" s="119"/>
      <c r="J173" s="73"/>
      <c r="K173" s="73"/>
      <c r="L173" s="73"/>
      <c r="M173" s="73"/>
      <c r="N173" s="73"/>
      <c r="O173" s="119"/>
      <c r="P173" s="73"/>
      <c r="Q173" s="73"/>
      <c r="R173" s="73"/>
      <c r="S173" s="73"/>
      <c r="T173" s="73"/>
      <c r="U173" s="113"/>
    </row>
    <row r="174" spans="3:21" x14ac:dyDescent="0.25">
      <c r="C174" s="92"/>
      <c r="D174" s="127"/>
      <c r="E174" s="128"/>
      <c r="F174" s="19"/>
      <c r="G174" s="112"/>
      <c r="H174" s="112"/>
      <c r="I174" s="119"/>
      <c r="J174" s="73"/>
      <c r="K174" s="73"/>
      <c r="L174" s="73"/>
      <c r="M174" s="73"/>
      <c r="N174" s="73"/>
      <c r="O174" s="119"/>
      <c r="P174" s="73"/>
      <c r="Q174" s="73"/>
      <c r="R174" s="73"/>
      <c r="S174" s="73"/>
      <c r="T174" s="73"/>
      <c r="U174" s="113"/>
    </row>
    <row r="175" spans="3:21" x14ac:dyDescent="0.25">
      <c r="C175" s="92"/>
      <c r="D175" s="127"/>
      <c r="E175" s="128"/>
      <c r="F175" s="19"/>
      <c r="G175" s="112"/>
      <c r="H175" s="112"/>
      <c r="I175" s="119"/>
      <c r="J175" s="73"/>
      <c r="K175" s="73"/>
      <c r="L175" s="73"/>
      <c r="M175" s="73"/>
      <c r="N175" s="73"/>
      <c r="O175" s="119"/>
      <c r="P175" s="73"/>
      <c r="Q175" s="73"/>
      <c r="R175" s="73"/>
      <c r="S175" s="73"/>
      <c r="T175" s="73"/>
      <c r="U175" s="113"/>
    </row>
    <row r="176" spans="3:21" x14ac:dyDescent="0.25">
      <c r="C176" s="92"/>
      <c r="D176" s="127"/>
      <c r="E176" s="128"/>
      <c r="F176" s="19"/>
      <c r="G176" s="112"/>
      <c r="H176" s="112"/>
      <c r="I176" s="119"/>
      <c r="J176" s="73"/>
      <c r="K176" s="73"/>
      <c r="L176" s="73"/>
      <c r="M176" s="73"/>
      <c r="N176" s="73"/>
      <c r="O176" s="119"/>
      <c r="P176" s="73"/>
      <c r="Q176" s="73"/>
      <c r="R176" s="73"/>
      <c r="S176" s="73"/>
      <c r="T176" s="73"/>
      <c r="U176" s="113"/>
    </row>
    <row r="177" spans="3:21" x14ac:dyDescent="0.25">
      <c r="C177" s="92"/>
      <c r="D177" s="127"/>
      <c r="E177" s="128"/>
      <c r="F177" s="19"/>
      <c r="G177" s="112"/>
      <c r="H177" s="112"/>
      <c r="I177" s="119"/>
      <c r="J177" s="73"/>
      <c r="K177" s="73"/>
      <c r="L177" s="73"/>
      <c r="M177" s="73"/>
      <c r="N177" s="73"/>
      <c r="O177" s="119"/>
      <c r="P177" s="73"/>
      <c r="Q177" s="73"/>
      <c r="R177" s="73"/>
      <c r="S177" s="73"/>
      <c r="T177" s="73"/>
      <c r="U177" s="113"/>
    </row>
    <row r="178" spans="3:21" x14ac:dyDescent="0.25">
      <c r="C178" s="92"/>
      <c r="D178" s="127"/>
      <c r="E178" s="128"/>
      <c r="F178" s="19"/>
      <c r="G178" s="112"/>
      <c r="H178" s="112"/>
      <c r="I178" s="119"/>
      <c r="J178" s="73"/>
      <c r="K178" s="73"/>
      <c r="L178" s="73"/>
      <c r="M178" s="73"/>
      <c r="N178" s="73"/>
      <c r="O178" s="119"/>
      <c r="P178" s="73"/>
      <c r="Q178" s="73"/>
      <c r="R178" s="73"/>
      <c r="S178" s="73"/>
      <c r="T178" s="73"/>
      <c r="U178" s="113"/>
    </row>
    <row r="179" spans="3:21" x14ac:dyDescent="0.25">
      <c r="C179" s="92"/>
      <c r="D179" s="127"/>
      <c r="E179" s="128"/>
      <c r="F179" s="19"/>
      <c r="G179" s="112"/>
      <c r="H179" s="112"/>
      <c r="I179" s="119"/>
      <c r="J179" s="73"/>
      <c r="K179" s="73"/>
      <c r="L179" s="73"/>
      <c r="M179" s="73"/>
      <c r="N179" s="73"/>
      <c r="O179" s="119"/>
      <c r="P179" s="73"/>
      <c r="Q179" s="73"/>
      <c r="R179" s="73"/>
      <c r="S179" s="73"/>
      <c r="T179" s="73"/>
      <c r="U179" s="113"/>
    </row>
    <row r="180" spans="3:21" x14ac:dyDescent="0.25">
      <c r="C180" s="92"/>
      <c r="D180" s="127"/>
      <c r="E180" s="128"/>
      <c r="F180" s="19"/>
      <c r="G180" s="112"/>
      <c r="H180" s="112"/>
      <c r="I180" s="119"/>
      <c r="J180" s="73"/>
      <c r="K180" s="73"/>
      <c r="L180" s="73"/>
      <c r="M180" s="73"/>
      <c r="N180" s="73"/>
      <c r="O180" s="119"/>
      <c r="P180" s="73"/>
      <c r="Q180" s="73"/>
      <c r="R180" s="73"/>
      <c r="S180" s="73"/>
      <c r="T180" s="73"/>
      <c r="U180" s="113"/>
    </row>
    <row r="181" spans="3:21" x14ac:dyDescent="0.25">
      <c r="C181" s="92"/>
      <c r="D181" s="127"/>
      <c r="E181" s="128"/>
      <c r="F181" s="19"/>
      <c r="G181" s="112"/>
      <c r="H181" s="112"/>
      <c r="I181" s="119"/>
      <c r="J181" s="73"/>
      <c r="K181" s="73"/>
      <c r="L181" s="73"/>
      <c r="M181" s="73"/>
      <c r="N181" s="73"/>
      <c r="O181" s="119"/>
      <c r="P181" s="73"/>
      <c r="Q181" s="73"/>
      <c r="R181" s="73"/>
      <c r="S181" s="73"/>
      <c r="T181" s="73"/>
      <c r="U181" s="113"/>
    </row>
    <row r="182" spans="3:21" x14ac:dyDescent="0.25">
      <c r="C182" s="92"/>
      <c r="D182" s="127"/>
      <c r="E182" s="128"/>
      <c r="F182" s="19"/>
      <c r="G182" s="112"/>
      <c r="H182" s="112"/>
      <c r="I182" s="119"/>
      <c r="J182" s="73"/>
      <c r="K182" s="73"/>
      <c r="L182" s="73"/>
      <c r="M182" s="73"/>
      <c r="N182" s="73"/>
      <c r="O182" s="119"/>
      <c r="P182" s="73"/>
      <c r="Q182" s="73"/>
      <c r="R182" s="73"/>
      <c r="S182" s="73"/>
      <c r="T182" s="73"/>
      <c r="U182" s="113"/>
    </row>
    <row r="183" spans="3:21" x14ac:dyDescent="0.25">
      <c r="C183" s="92"/>
      <c r="D183" s="127"/>
      <c r="E183" s="128"/>
      <c r="F183" s="19"/>
      <c r="G183" s="112"/>
      <c r="H183" s="112"/>
      <c r="I183" s="119"/>
      <c r="J183" s="73"/>
      <c r="K183" s="73"/>
      <c r="L183" s="73"/>
      <c r="M183" s="73"/>
      <c r="N183" s="73"/>
      <c r="O183" s="119"/>
      <c r="P183" s="73"/>
      <c r="Q183" s="73"/>
      <c r="R183" s="73"/>
      <c r="S183" s="73"/>
      <c r="T183" s="73"/>
      <c r="U183" s="113"/>
    </row>
    <row r="184" spans="3:21" x14ac:dyDescent="0.25">
      <c r="C184" s="92"/>
      <c r="D184" s="127"/>
      <c r="E184" s="128"/>
      <c r="F184" s="19"/>
      <c r="G184" s="112"/>
      <c r="H184" s="112"/>
      <c r="I184" s="119"/>
      <c r="J184" s="73"/>
      <c r="K184" s="73"/>
      <c r="L184" s="73"/>
      <c r="M184" s="73"/>
      <c r="N184" s="73"/>
      <c r="O184" s="119"/>
      <c r="P184" s="73"/>
      <c r="Q184" s="73"/>
      <c r="R184" s="73"/>
      <c r="S184" s="73"/>
      <c r="T184" s="73"/>
      <c r="U184" s="113"/>
    </row>
    <row r="185" spans="3:21" x14ac:dyDescent="0.25">
      <c r="C185" s="92"/>
      <c r="D185" s="127"/>
      <c r="E185" s="128"/>
      <c r="F185" s="19"/>
      <c r="G185" s="112"/>
      <c r="H185" s="112"/>
      <c r="I185" s="119"/>
      <c r="J185" s="73"/>
      <c r="K185" s="73"/>
      <c r="L185" s="73"/>
      <c r="M185" s="73"/>
      <c r="N185" s="73"/>
      <c r="O185" s="119"/>
      <c r="P185" s="73"/>
      <c r="Q185" s="73"/>
      <c r="R185" s="73"/>
      <c r="S185" s="73"/>
      <c r="T185" s="73"/>
      <c r="U185" s="113"/>
    </row>
    <row r="186" spans="3:21" x14ac:dyDescent="0.25">
      <c r="C186" s="92"/>
      <c r="D186" s="127"/>
      <c r="E186" s="128"/>
      <c r="F186" s="19"/>
      <c r="G186" s="112"/>
      <c r="H186" s="112"/>
      <c r="I186" s="119"/>
      <c r="J186" s="73"/>
      <c r="K186" s="73"/>
      <c r="L186" s="73"/>
      <c r="M186" s="73"/>
      <c r="N186" s="73"/>
      <c r="O186" s="119"/>
      <c r="P186" s="73"/>
      <c r="Q186" s="73"/>
      <c r="R186" s="73"/>
      <c r="S186" s="73"/>
      <c r="T186" s="73"/>
      <c r="U186" s="113"/>
    </row>
    <row r="187" spans="3:21" x14ac:dyDescent="0.25">
      <c r="C187" s="92"/>
      <c r="D187" s="127"/>
      <c r="E187" s="128"/>
      <c r="F187" s="19"/>
      <c r="G187" s="112"/>
      <c r="H187" s="112"/>
      <c r="I187" s="119"/>
      <c r="J187" s="73"/>
      <c r="K187" s="73"/>
      <c r="L187" s="73"/>
      <c r="M187" s="73"/>
      <c r="N187" s="73"/>
      <c r="O187" s="119"/>
      <c r="P187" s="73"/>
      <c r="Q187" s="73"/>
      <c r="R187" s="73"/>
      <c r="S187" s="73"/>
      <c r="T187" s="73"/>
      <c r="U187" s="113"/>
    </row>
    <row r="188" spans="3:21" x14ac:dyDescent="0.25">
      <c r="C188" s="92"/>
      <c r="D188" s="127"/>
      <c r="E188" s="128"/>
      <c r="F188" s="19"/>
      <c r="G188" s="112"/>
      <c r="H188" s="112"/>
      <c r="I188" s="119"/>
      <c r="J188" s="73"/>
      <c r="K188" s="73"/>
      <c r="L188" s="73"/>
      <c r="M188" s="73"/>
      <c r="N188" s="73"/>
      <c r="O188" s="119"/>
      <c r="P188" s="73"/>
      <c r="Q188" s="73"/>
      <c r="R188" s="73"/>
      <c r="S188" s="73"/>
      <c r="T188" s="73"/>
      <c r="U188" s="113"/>
    </row>
    <row r="189" spans="3:21" x14ac:dyDescent="0.25">
      <c r="C189" s="92"/>
      <c r="D189" s="127"/>
      <c r="E189" s="128"/>
      <c r="F189" s="19"/>
      <c r="G189" s="112"/>
      <c r="H189" s="112"/>
      <c r="I189" s="119"/>
      <c r="J189" s="73"/>
      <c r="K189" s="73"/>
      <c r="L189" s="73"/>
      <c r="M189" s="73"/>
      <c r="N189" s="73"/>
      <c r="O189" s="119"/>
      <c r="P189" s="73"/>
      <c r="Q189" s="73"/>
      <c r="R189" s="73"/>
      <c r="S189" s="73"/>
      <c r="T189" s="73"/>
      <c r="U189" s="113"/>
    </row>
    <row r="190" spans="3:21" x14ac:dyDescent="0.25">
      <c r="C190" s="92"/>
      <c r="D190" s="127"/>
      <c r="E190" s="128"/>
      <c r="F190" s="19"/>
      <c r="G190" s="112"/>
      <c r="H190" s="112"/>
      <c r="I190" s="119"/>
      <c r="J190" s="73"/>
      <c r="K190" s="73"/>
      <c r="L190" s="73"/>
      <c r="M190" s="73"/>
      <c r="N190" s="73"/>
      <c r="O190" s="119"/>
      <c r="P190" s="73"/>
      <c r="Q190" s="73"/>
      <c r="R190" s="73"/>
      <c r="S190" s="73"/>
      <c r="T190" s="73"/>
      <c r="U190" s="113"/>
    </row>
    <row r="191" spans="3:21" x14ac:dyDescent="0.25">
      <c r="C191" s="92"/>
      <c r="D191" s="127"/>
      <c r="E191" s="128"/>
      <c r="F191" s="19"/>
      <c r="G191" s="112"/>
      <c r="H191" s="112"/>
      <c r="I191" s="119"/>
      <c r="J191" s="73"/>
      <c r="K191" s="73"/>
      <c r="L191" s="73"/>
      <c r="M191" s="73"/>
      <c r="N191" s="73"/>
      <c r="O191" s="119"/>
      <c r="P191" s="73"/>
      <c r="Q191" s="73"/>
      <c r="R191" s="73"/>
      <c r="S191" s="73"/>
      <c r="T191" s="73"/>
      <c r="U191" s="113"/>
    </row>
    <row r="192" spans="3:21" x14ac:dyDescent="0.25">
      <c r="C192" s="92"/>
      <c r="D192" s="127"/>
      <c r="E192" s="128"/>
      <c r="F192" s="19"/>
      <c r="G192" s="112"/>
      <c r="H192" s="112"/>
      <c r="I192" s="119"/>
      <c r="J192" s="73"/>
      <c r="K192" s="73"/>
      <c r="L192" s="73"/>
      <c r="M192" s="73"/>
      <c r="N192" s="73"/>
      <c r="O192" s="119"/>
      <c r="P192" s="73"/>
      <c r="Q192" s="73"/>
      <c r="R192" s="73"/>
      <c r="S192" s="73"/>
      <c r="T192" s="73"/>
      <c r="U192" s="113"/>
    </row>
    <row r="193" spans="3:37" x14ac:dyDescent="0.25">
      <c r="C193" s="92"/>
      <c r="D193" s="127"/>
      <c r="E193" s="128"/>
      <c r="F193" s="19"/>
      <c r="G193" s="112"/>
      <c r="H193" s="112"/>
      <c r="I193" s="119"/>
      <c r="J193" s="73"/>
      <c r="K193" s="73"/>
      <c r="L193" s="73"/>
      <c r="M193" s="73"/>
      <c r="N193" s="73"/>
      <c r="O193" s="119"/>
      <c r="P193" s="73"/>
      <c r="Q193" s="73"/>
      <c r="R193" s="73"/>
      <c r="S193" s="73"/>
      <c r="T193" s="73"/>
      <c r="U193" s="113"/>
    </row>
    <row r="194" spans="3:37" x14ac:dyDescent="0.25">
      <c r="C194" s="92"/>
      <c r="D194" s="127"/>
      <c r="E194" s="128"/>
      <c r="F194" s="19"/>
      <c r="G194" s="112"/>
      <c r="H194" s="112"/>
      <c r="I194" s="119"/>
      <c r="J194" s="73"/>
      <c r="K194" s="73"/>
      <c r="L194" s="73"/>
      <c r="M194" s="73"/>
      <c r="N194" s="73"/>
      <c r="O194" s="119"/>
      <c r="P194" s="73"/>
      <c r="Q194" s="73"/>
      <c r="R194" s="73"/>
      <c r="S194" s="73"/>
      <c r="T194" s="73"/>
      <c r="U194" s="113"/>
    </row>
    <row r="195" spans="3:37" x14ac:dyDescent="0.25">
      <c r="C195" s="92"/>
      <c r="D195" s="127"/>
      <c r="E195" s="128"/>
      <c r="F195" s="19"/>
      <c r="G195" s="112"/>
      <c r="H195" s="112"/>
      <c r="I195" s="119"/>
      <c r="J195" s="73"/>
      <c r="K195" s="73"/>
      <c r="L195" s="73"/>
      <c r="M195" s="73"/>
      <c r="N195" s="73"/>
      <c r="O195" s="119"/>
      <c r="P195" s="73"/>
      <c r="Q195" s="73"/>
      <c r="R195" s="73"/>
      <c r="S195" s="73"/>
      <c r="T195" s="73"/>
      <c r="U195" s="113"/>
    </row>
    <row r="196" spans="3:37" x14ac:dyDescent="0.25">
      <c r="C196" s="92" t="s">
        <v>102</v>
      </c>
      <c r="D196" s="127"/>
      <c r="E196" s="128"/>
      <c r="F196" s="19"/>
      <c r="G196" s="112"/>
      <c r="H196" s="112"/>
      <c r="I196" s="119"/>
      <c r="J196" s="73"/>
      <c r="K196" s="73"/>
      <c r="L196" s="73"/>
      <c r="M196" s="73"/>
      <c r="N196" s="73"/>
      <c r="O196" s="119"/>
      <c r="P196" s="73"/>
      <c r="Q196" s="73"/>
      <c r="R196" s="73"/>
      <c r="S196" s="73"/>
      <c r="T196" s="73"/>
      <c r="U196" s="113"/>
    </row>
    <row r="197" spans="3:37" x14ac:dyDescent="0.25">
      <c r="C197" s="92"/>
      <c r="D197" s="127"/>
      <c r="E197" s="128"/>
      <c r="F197" s="19"/>
      <c r="G197" s="112"/>
      <c r="H197" s="112"/>
      <c r="I197" s="119"/>
      <c r="J197" s="73"/>
      <c r="K197" s="73"/>
      <c r="L197" s="73"/>
      <c r="M197" s="73"/>
      <c r="N197" s="73"/>
      <c r="O197" s="119"/>
      <c r="P197" s="73"/>
      <c r="Q197" s="73"/>
      <c r="R197" s="73"/>
      <c r="S197" s="73"/>
      <c r="T197" s="73"/>
      <c r="U197" s="113"/>
    </row>
    <row r="198" spans="3:37" x14ac:dyDescent="0.25">
      <c r="C198" s="92"/>
      <c r="D198" s="127"/>
      <c r="E198" s="128"/>
      <c r="F198" s="19"/>
      <c r="G198" s="112"/>
      <c r="H198" s="112"/>
      <c r="I198" s="119"/>
      <c r="J198" s="73"/>
      <c r="K198" s="73"/>
      <c r="L198" s="73"/>
      <c r="M198" s="73"/>
      <c r="N198" s="73"/>
      <c r="O198" s="119"/>
      <c r="P198" s="73"/>
      <c r="Q198" s="73"/>
      <c r="R198" s="73"/>
      <c r="S198" s="73"/>
      <c r="T198" s="73"/>
      <c r="U198" s="113"/>
    </row>
    <row r="199" spans="3:37" x14ac:dyDescent="0.25">
      <c r="C199" s="92"/>
      <c r="D199" s="127"/>
      <c r="E199" s="128"/>
      <c r="F199" s="19"/>
      <c r="G199" s="112"/>
      <c r="H199" s="112"/>
      <c r="I199" s="119"/>
      <c r="J199" s="73"/>
      <c r="K199" s="73"/>
      <c r="L199" s="73"/>
      <c r="M199" s="73"/>
      <c r="N199" s="73"/>
      <c r="O199" s="119"/>
      <c r="P199" s="73"/>
      <c r="Q199" s="73"/>
      <c r="R199" s="73"/>
      <c r="S199" s="73"/>
      <c r="T199" s="73"/>
      <c r="U199" s="113"/>
    </row>
    <row r="200" spans="3:37" s="29" customFormat="1" ht="72" customHeight="1" x14ac:dyDescent="0.25">
      <c r="C200" s="29" t="s">
        <v>127</v>
      </c>
      <c r="AH200" s="30"/>
      <c r="AI200" s="30"/>
      <c r="AJ200" s="30"/>
      <c r="AK200" s="30"/>
    </row>
    <row r="208" spans="3:37" ht="33.75" customHeight="1" x14ac:dyDescent="0.25">
      <c r="C208" s="407" t="s">
        <v>65</v>
      </c>
      <c r="D208" s="407"/>
      <c r="E208" s="407"/>
      <c r="F208" s="407"/>
      <c r="G208" s="407"/>
      <c r="H208" s="407"/>
      <c r="I208" s="407"/>
    </row>
    <row r="209" spans="3:9" ht="20.100000000000001" customHeight="1" x14ac:dyDescent="0.25">
      <c r="C209" s="203"/>
      <c r="D209" s="418" t="s">
        <v>25</v>
      </c>
      <c r="E209" s="419"/>
      <c r="F209" s="420" t="s">
        <v>80</v>
      </c>
      <c r="G209" s="419"/>
      <c r="H209" s="420" t="s">
        <v>81</v>
      </c>
      <c r="I209" s="418"/>
    </row>
    <row r="210" spans="3:9" ht="20.100000000000001" customHeight="1" x14ac:dyDescent="0.25">
      <c r="C210" s="203"/>
      <c r="D210" s="88" t="s">
        <v>15</v>
      </c>
      <c r="E210" s="175" t="s">
        <v>14</v>
      </c>
      <c r="F210" s="88" t="s">
        <v>15</v>
      </c>
      <c r="G210" s="175" t="s">
        <v>14</v>
      </c>
      <c r="H210" s="88" t="s">
        <v>15</v>
      </c>
      <c r="I210" s="88" t="s">
        <v>14</v>
      </c>
    </row>
    <row r="211" spans="3:9" ht="18.95" customHeight="1" x14ac:dyDescent="0.25">
      <c r="C211" s="144" t="str">
        <f>'Talnagögn (eftir skuldb.)'!A34</f>
        <v>Eldsneytisbruni, staðbundinn iðnaður</v>
      </c>
      <c r="D211" s="85">
        <f>'Talnagögn (eftir skuldb.)'!$U$34</f>
        <v>7.6184954038819539</v>
      </c>
      <c r="E211" s="177">
        <f>D211/$D$214</f>
        <v>4.0630290807722545E-3</v>
      </c>
      <c r="F211" s="244">
        <f>'Talnagögn (eftir skuldb.)'!$U$34-'Talnagögn (eftir skuldb.)'!$T$34</f>
        <v>-2.8351429050192296</v>
      </c>
      <c r="G211" s="132">
        <f>'Talnagögn (eftir skuldb.)'!$U$34/'Talnagögn (eftir skuldb.)'!$T$34-1</f>
        <v>-0.27121111533054765</v>
      </c>
      <c r="H211" s="85">
        <f>'Talnagögn (eftir skuldb.)'!$U$34-'Talnagögn (eftir skuldb.)'!$D$34</f>
        <v>-23.619989515418045</v>
      </c>
      <c r="I211" s="133">
        <f>'Talnagögn (eftir skuldb.)'!$U$34/'Talnagögn (eftir skuldb.)'!$D$34-1</f>
        <v>-0.75611828091012712</v>
      </c>
    </row>
    <row r="212" spans="3:9" ht="18.95" customHeight="1" x14ac:dyDescent="0.25">
      <c r="C212" s="144" t="str">
        <f>'Talnagögn (eftir skuldb.)'!A35</f>
        <v>Kísil- og kísilmálmframleiðsla</v>
      </c>
      <c r="D212" s="85">
        <f>'Talnagögn (eftir skuldb.)'!$U$35</f>
        <v>513.25851857568762</v>
      </c>
      <c r="E212" s="139">
        <f t="shared" ref="E212:E214" si="2">D212/$D$214</f>
        <v>0.27372652687622695</v>
      </c>
      <c r="F212" s="130">
        <f>'Talnagögn (eftir skuldb.)'!$U$35-'Talnagögn (eftir skuldb.)'!$T$35</f>
        <v>41.213318786362379</v>
      </c>
      <c r="G212" s="262">
        <f>'Talnagögn (eftir skuldb.)'!$U$35/'Talnagögn (eftir skuldb.)'!$T$35-1</f>
        <v>8.7307992549772617E-2</v>
      </c>
      <c r="H212" s="85">
        <f>'Talnagögn (eftir skuldb.)'!$U$35-'Talnagögn (eftir skuldb.)'!$D$35</f>
        <v>136.4225885692876</v>
      </c>
      <c r="I212" s="133">
        <f>'Talnagögn (eftir skuldb.)'!$U$35/'Talnagögn (eftir skuldb.)'!$D$35-1</f>
        <v>0.36202118138514727</v>
      </c>
    </row>
    <row r="213" spans="3:9" ht="18.95" customHeight="1" x14ac:dyDescent="0.25">
      <c r="C213" s="146" t="str">
        <f>'Talnagögn (eftir skuldb.)'!A36</f>
        <v>Álframleiðsla</v>
      </c>
      <c r="D213" s="131">
        <f>'Talnagögn (eftir skuldb.)'!$U$36</f>
        <v>1354.2007303406649</v>
      </c>
      <c r="E213" s="139">
        <f t="shared" si="2"/>
        <v>0.72221044404300083</v>
      </c>
      <c r="F213" s="123">
        <f>'Talnagögn (eftir skuldb.)'!$U$36-'Talnagögn (eftir skuldb.)'!$T$36</f>
        <v>-6.8891131229165694</v>
      </c>
      <c r="G213" s="294">
        <f>'Talnagögn (eftir skuldb.)'!$U$36/'Talnagögn (eftir skuldb.)'!$T$36-1</f>
        <v>-5.0614683196708032E-3</v>
      </c>
      <c r="H213" s="131">
        <f>'Talnagögn (eftir skuldb.)'!$U$36-'Talnagögn (eftir skuldb.)'!$D$36</f>
        <v>909.39221417357771</v>
      </c>
      <c r="I213" s="137">
        <f>'Talnagögn (eftir skuldb.)'!$U$36/'Talnagögn (eftir skuldb.)'!$D$36-1</f>
        <v>2.0444577410743081</v>
      </c>
    </row>
    <row r="214" spans="3:9" ht="24.95" customHeight="1" x14ac:dyDescent="0.25">
      <c r="C214" s="135" t="s">
        <v>24</v>
      </c>
      <c r="D214" s="176">
        <f>'Talnagögn (eftir skuldb.)'!$U$37</f>
        <v>1875.0777443202344</v>
      </c>
      <c r="E214" s="141">
        <f t="shared" si="2"/>
        <v>1</v>
      </c>
      <c r="F214" s="140">
        <f>'Talnagögn (eftir skuldb.)'!$U$37-'Talnagögn (eftir skuldb.)'!$T$37</f>
        <v>31.489062758426371</v>
      </c>
      <c r="G214" s="148">
        <f>'Talnagögn (eftir skuldb.)'!$U$37/'Talnagögn (eftir skuldb.)'!$T$37-1</f>
        <v>1.708030813670991E-2</v>
      </c>
      <c r="H214" s="127">
        <f>'Talnagögn (eftir skuldb.)'!$U$37-'Talnagögn (eftir skuldb.)'!$D$37</f>
        <v>1022.1948132274472</v>
      </c>
      <c r="I214" s="143">
        <f>'Talnagögn (eftir skuldb.)'!$U$37/'Talnagögn (eftir skuldb.)'!$D$37-1</f>
        <v>1.1985171422269207</v>
      </c>
    </row>
    <row r="252" s="74" customFormat="1" ht="15.75" thickBot="1" x14ac:dyDescent="0.3"/>
    <row r="253" ht="15.75" thickTop="1" x14ac:dyDescent="0.25"/>
  </sheetData>
  <mergeCells count="28">
    <mergeCell ref="F106:G106"/>
    <mergeCell ref="H106:I106"/>
    <mergeCell ref="D106:E106"/>
    <mergeCell ref="D209:E209"/>
    <mergeCell ref="F209:G209"/>
    <mergeCell ref="H209:I209"/>
    <mergeCell ref="C100:Q100"/>
    <mergeCell ref="J63:K63"/>
    <mergeCell ref="J61:K61"/>
    <mergeCell ref="J62:K62"/>
    <mergeCell ref="D58:E58"/>
    <mergeCell ref="F58:G58"/>
    <mergeCell ref="C9:I9"/>
    <mergeCell ref="C57:I57"/>
    <mergeCell ref="C105:I105"/>
    <mergeCell ref="C208:I208"/>
    <mergeCell ref="M10:O10"/>
    <mergeCell ref="M13:N13"/>
    <mergeCell ref="M14:N14"/>
    <mergeCell ref="M12:N12"/>
    <mergeCell ref="M11:N11"/>
    <mergeCell ref="D10:E10"/>
    <mergeCell ref="F10:G10"/>
    <mergeCell ref="H10:I10"/>
    <mergeCell ref="H58:I58"/>
    <mergeCell ref="J58:L58"/>
    <mergeCell ref="J59:K59"/>
    <mergeCell ref="J60:K6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B71E-9413-41F8-98D0-A81589ACD05A}">
  <sheetPr>
    <tabColor theme="3"/>
  </sheetPr>
  <dimension ref="A1:AW54"/>
  <sheetViews>
    <sheetView workbookViewId="0"/>
  </sheetViews>
  <sheetFormatPr defaultRowHeight="15" x14ac:dyDescent="0.25"/>
  <cols>
    <col min="1" max="1" width="33" customWidth="1"/>
    <col min="2" max="2" width="21.33203125" customWidth="1"/>
    <col min="20" max="20" width="9.77734375" bestFit="1" customWidth="1"/>
    <col min="21" max="21" width="10" bestFit="1" customWidth="1"/>
  </cols>
  <sheetData>
    <row r="1" spans="1:49" s="283" customFormat="1" ht="45.75" customHeight="1" x14ac:dyDescent="0.25">
      <c r="D1" s="284">
        <v>2005</v>
      </c>
      <c r="E1" s="284">
        <v>2006</v>
      </c>
      <c r="F1" s="284">
        <v>2007</v>
      </c>
      <c r="G1" s="284">
        <v>2008</v>
      </c>
      <c r="H1" s="284">
        <v>2009</v>
      </c>
      <c r="I1" s="284">
        <v>2010</v>
      </c>
      <c r="J1" s="284">
        <v>2011</v>
      </c>
      <c r="K1" s="284">
        <v>2012</v>
      </c>
      <c r="L1" s="284">
        <v>2013</v>
      </c>
      <c r="M1" s="284">
        <v>2014</v>
      </c>
      <c r="N1" s="284">
        <v>2015</v>
      </c>
      <c r="O1" s="284">
        <v>2016</v>
      </c>
      <c r="P1" s="284">
        <v>2017</v>
      </c>
      <c r="Q1" s="284">
        <v>2018</v>
      </c>
      <c r="R1" s="284">
        <v>2019</v>
      </c>
      <c r="S1" s="284">
        <v>2020</v>
      </c>
      <c r="T1" s="284">
        <v>2021</v>
      </c>
      <c r="U1" s="284">
        <v>2022</v>
      </c>
      <c r="V1" s="284">
        <v>2023</v>
      </c>
      <c r="W1" s="284">
        <v>2024</v>
      </c>
      <c r="X1" s="284">
        <v>2025</v>
      </c>
      <c r="Y1" s="284">
        <v>2026</v>
      </c>
      <c r="Z1" s="284">
        <v>2027</v>
      </c>
      <c r="AA1" s="284">
        <v>2028</v>
      </c>
      <c r="AB1" s="284">
        <v>2029</v>
      </c>
      <c r="AC1" s="284">
        <v>2030</v>
      </c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</row>
    <row r="2" spans="1:49" s="172" customFormat="1" ht="45.75" customHeight="1" x14ac:dyDescent="0.25">
      <c r="A2" s="170" t="s">
        <v>112</v>
      </c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49" s="70" customFormat="1" ht="17.25" customHeight="1" x14ac:dyDescent="0.25">
      <c r="A3" s="45" t="s">
        <v>59</v>
      </c>
      <c r="B3" s="45"/>
      <c r="C3" s="46" t="s">
        <v>86</v>
      </c>
      <c r="D3" s="45">
        <v>852.8829310927872</v>
      </c>
      <c r="E3" s="45">
        <v>1273.7572023640969</v>
      </c>
      <c r="F3" s="45">
        <v>1414.5983388630546</v>
      </c>
      <c r="G3" s="45">
        <v>1931.1151277677468</v>
      </c>
      <c r="H3" s="45">
        <v>1764.1449942061058</v>
      </c>
      <c r="I3" s="45">
        <v>1783.4334517036384</v>
      </c>
      <c r="J3" s="45">
        <v>1680.8912393316</v>
      </c>
      <c r="K3" s="45">
        <v>1754.8609910767771</v>
      </c>
      <c r="L3" s="45">
        <v>1771.0008677179781</v>
      </c>
      <c r="M3" s="45">
        <v>1744.9715736278213</v>
      </c>
      <c r="N3" s="45">
        <v>1801.5981907139039</v>
      </c>
      <c r="O3" s="45">
        <v>1771.6683497563383</v>
      </c>
      <c r="P3" s="45">
        <v>1824.7934949065466</v>
      </c>
      <c r="Q3" s="45">
        <v>1846.9543490538745</v>
      </c>
      <c r="R3" s="45">
        <v>1802.8861236605896</v>
      </c>
      <c r="S3" s="45">
        <v>1770.3866457865277</v>
      </c>
      <c r="T3" s="45">
        <v>1843.588681561808</v>
      </c>
      <c r="U3" s="45">
        <v>1875.0777443202344</v>
      </c>
      <c r="V3" s="69"/>
      <c r="W3" s="69"/>
    </row>
    <row r="4" spans="1:49" s="70" customFormat="1" ht="17.25" customHeight="1" x14ac:dyDescent="0.25">
      <c r="A4" s="45" t="s">
        <v>18</v>
      </c>
      <c r="B4" s="45" t="s">
        <v>87</v>
      </c>
      <c r="C4" s="46" t="s">
        <v>86</v>
      </c>
      <c r="D4" s="45">
        <v>26.007138153333333</v>
      </c>
      <c r="E4" s="45">
        <v>28.138312839999998</v>
      </c>
      <c r="F4" s="45">
        <v>22.051151063333332</v>
      </c>
      <c r="G4" s="45">
        <v>26.235003593333332</v>
      </c>
      <c r="H4" s="45">
        <v>21.786911006666664</v>
      </c>
      <c r="I4" s="45">
        <v>21.137412779999998</v>
      </c>
      <c r="J4" s="45">
        <v>20.279152960000001</v>
      </c>
      <c r="K4" s="45">
        <v>20.86468747</v>
      </c>
      <c r="L4" s="45">
        <v>19.615938723333336</v>
      </c>
      <c r="M4" s="45">
        <v>19.549418533333334</v>
      </c>
      <c r="N4" s="45">
        <v>20.441658636666666</v>
      </c>
      <c r="O4" s="45">
        <v>22.574404196666666</v>
      </c>
      <c r="P4" s="45">
        <v>22.95845761</v>
      </c>
      <c r="Q4" s="45">
        <v>24.583191306666667</v>
      </c>
      <c r="R4" s="45">
        <v>27.755915457878668</v>
      </c>
      <c r="S4" s="45">
        <v>13.1457037426</v>
      </c>
      <c r="T4" s="45">
        <v>20.735413380000001</v>
      </c>
      <c r="U4" s="45">
        <v>24.085325513333334</v>
      </c>
      <c r="V4" s="69"/>
      <c r="W4" s="69"/>
    </row>
    <row r="5" spans="1:49" s="70" customFormat="1" ht="17.25" customHeight="1" x14ac:dyDescent="0.25">
      <c r="A5" s="45" t="s">
        <v>67</v>
      </c>
      <c r="B5" s="45"/>
      <c r="C5" s="46" t="s">
        <v>86</v>
      </c>
      <c r="D5" s="45">
        <f t="shared" ref="D5:U5" si="0">D14</f>
        <v>3183.8801243977009</v>
      </c>
      <c r="E5" s="45">
        <f t="shared" si="0"/>
        <v>3320.2508960628502</v>
      </c>
      <c r="F5" s="45">
        <f t="shared" si="0"/>
        <v>3488.6619978786721</v>
      </c>
      <c r="G5" s="45">
        <f t="shared" si="0"/>
        <v>3349.1418726845113</v>
      </c>
      <c r="H5" s="45">
        <f t="shared" si="0"/>
        <v>3214.7767009481354</v>
      </c>
      <c r="I5" s="45">
        <f t="shared" si="0"/>
        <v>3100.2864455671834</v>
      </c>
      <c r="J5" s="45">
        <f t="shared" si="0"/>
        <v>2987.1929080245104</v>
      </c>
      <c r="K5" s="45">
        <f t="shared" si="0"/>
        <v>2904.0820212743638</v>
      </c>
      <c r="L5" s="45">
        <f t="shared" si="0"/>
        <v>2897.4891290577907</v>
      </c>
      <c r="M5" s="45">
        <f t="shared" si="0"/>
        <v>2925.042105020063</v>
      </c>
      <c r="N5" s="45">
        <f t="shared" si="0"/>
        <v>2952.8040024274642</v>
      </c>
      <c r="O5" s="45">
        <f t="shared" si="0"/>
        <v>2928.7346705359428</v>
      </c>
      <c r="P5" s="45">
        <f t="shared" si="0"/>
        <v>2958.4054040167216</v>
      </c>
      <c r="Q5" s="45">
        <f t="shared" si="0"/>
        <v>3004.0234345148274</v>
      </c>
      <c r="R5" s="45">
        <f t="shared" si="0"/>
        <v>2895.9553470225364</v>
      </c>
      <c r="S5" s="45">
        <f t="shared" si="0"/>
        <v>2741.3562450315585</v>
      </c>
      <c r="T5" s="45">
        <f t="shared" si="0"/>
        <v>2801.4609299549656</v>
      </c>
      <c r="U5" s="45">
        <f t="shared" si="0"/>
        <v>2803.3768925028426</v>
      </c>
      <c r="V5" s="69"/>
      <c r="W5" s="69"/>
    </row>
    <row r="6" spans="1:49" s="70" customFormat="1" ht="17.25" customHeight="1" x14ac:dyDescent="0.25">
      <c r="A6" s="45" t="s">
        <v>10</v>
      </c>
      <c r="B6" s="45"/>
      <c r="C6" s="46" t="s">
        <v>86</v>
      </c>
      <c r="D6" s="45">
        <v>9635.4429681046913</v>
      </c>
      <c r="E6" s="45">
        <v>9698.3921166557375</v>
      </c>
      <c r="F6" s="45">
        <v>9602.133213469051</v>
      </c>
      <c r="G6" s="45">
        <v>9642.7038909593139</v>
      </c>
      <c r="H6" s="45">
        <v>9633.0671388632345</v>
      </c>
      <c r="I6" s="45">
        <v>9596.3884139348411</v>
      </c>
      <c r="J6" s="45">
        <v>9569.6010920516528</v>
      </c>
      <c r="K6" s="45">
        <v>9563.3130118209174</v>
      </c>
      <c r="L6" s="45">
        <v>9549.7315494546528</v>
      </c>
      <c r="M6" s="45">
        <v>9529.3776963808523</v>
      </c>
      <c r="N6" s="45">
        <v>9506.102469169191</v>
      </c>
      <c r="O6" s="45">
        <v>9476.7725055466381</v>
      </c>
      <c r="P6" s="45">
        <v>9436.6729756288969</v>
      </c>
      <c r="Q6" s="45">
        <v>9410.0772356050275</v>
      </c>
      <c r="R6" s="45">
        <v>9410.6871804963557</v>
      </c>
      <c r="S6" s="45">
        <v>9421.1456256380152</v>
      </c>
      <c r="T6" s="45">
        <v>9398.1797703569009</v>
      </c>
      <c r="U6" s="45">
        <v>9371.6006168717067</v>
      </c>
      <c r="V6" s="69"/>
      <c r="W6" s="69"/>
    </row>
    <row r="7" spans="1:49" s="72" customFormat="1" ht="17.25" customHeight="1" x14ac:dyDescent="0.25">
      <c r="A7" s="47" t="s">
        <v>31</v>
      </c>
      <c r="B7" s="47"/>
      <c r="C7" s="46" t="s">
        <v>86</v>
      </c>
      <c r="D7" s="47">
        <f t="shared" ref="D7:U7" si="1">SUM(D3:D6)</f>
        <v>13698.213161748514</v>
      </c>
      <c r="E7" s="47">
        <f t="shared" si="1"/>
        <v>14320.538527922685</v>
      </c>
      <c r="F7" s="47">
        <f t="shared" si="1"/>
        <v>14527.444701274111</v>
      </c>
      <c r="G7" s="47">
        <f t="shared" si="1"/>
        <v>14949.195895004905</v>
      </c>
      <c r="H7" s="47">
        <f t="shared" si="1"/>
        <v>14633.775745024142</v>
      </c>
      <c r="I7" s="47">
        <f t="shared" si="1"/>
        <v>14501.245723985663</v>
      </c>
      <c r="J7" s="47">
        <f t="shared" si="1"/>
        <v>14257.964392367763</v>
      </c>
      <c r="K7" s="47">
        <f t="shared" si="1"/>
        <v>14243.120711642059</v>
      </c>
      <c r="L7" s="47">
        <f t="shared" si="1"/>
        <v>14237.837484953754</v>
      </c>
      <c r="M7" s="47">
        <f t="shared" si="1"/>
        <v>14218.940793562069</v>
      </c>
      <c r="N7" s="47">
        <f t="shared" si="1"/>
        <v>14280.946320947227</v>
      </c>
      <c r="O7" s="47">
        <f t="shared" si="1"/>
        <v>14199.749930035585</v>
      </c>
      <c r="P7" s="47">
        <f t="shared" si="1"/>
        <v>14242.830332162164</v>
      </c>
      <c r="Q7" s="47">
        <f t="shared" si="1"/>
        <v>14285.638210480396</v>
      </c>
      <c r="R7" s="47">
        <f t="shared" si="1"/>
        <v>14137.284566637361</v>
      </c>
      <c r="S7" s="47">
        <f t="shared" si="1"/>
        <v>13946.0342201987</v>
      </c>
      <c r="T7" s="47">
        <f t="shared" si="1"/>
        <v>14063.964795253674</v>
      </c>
      <c r="U7" s="47">
        <f t="shared" si="1"/>
        <v>14074.140579208117</v>
      </c>
      <c r="V7" s="71"/>
      <c r="W7" s="71"/>
    </row>
    <row r="8" spans="1:49" s="72" customFormat="1" ht="17.25" customHeight="1" x14ac:dyDescent="0.25">
      <c r="A8" s="47" t="s">
        <v>32</v>
      </c>
      <c r="B8" s="47"/>
      <c r="C8" s="46" t="s">
        <v>86</v>
      </c>
      <c r="D8" s="47">
        <v>4062.7701936438216</v>
      </c>
      <c r="E8" s="47">
        <v>4622.1464112669473</v>
      </c>
      <c r="F8" s="47">
        <v>4925.3114878050601</v>
      </c>
      <c r="G8" s="47">
        <v>5306.4920040455918</v>
      </c>
      <c r="H8" s="47">
        <v>5000.7086061609079</v>
      </c>
      <c r="I8" s="47">
        <v>4904.857310050822</v>
      </c>
      <c r="J8" s="47">
        <v>4688.3633003161103</v>
      </c>
      <c r="K8" s="47">
        <v>4679.8076998211409</v>
      </c>
      <c r="L8" s="47">
        <v>4688.1059354991021</v>
      </c>
      <c r="M8" s="47">
        <v>4689.5630971812179</v>
      </c>
      <c r="N8" s="47">
        <v>4774.8438517780351</v>
      </c>
      <c r="O8" s="47">
        <v>4722.9774244889477</v>
      </c>
      <c r="P8" s="47">
        <v>4806.1573565332683</v>
      </c>
      <c r="Q8" s="47">
        <v>4875.5609748753686</v>
      </c>
      <c r="R8" s="47">
        <v>4726.5973861410048</v>
      </c>
      <c r="S8" s="47">
        <v>4524.8885945606862</v>
      </c>
      <c r="T8" s="47">
        <v>4665.7850248967734</v>
      </c>
      <c r="U8" s="47">
        <v>4702.5399623364101</v>
      </c>
      <c r="V8" s="71"/>
      <c r="W8" s="71"/>
    </row>
    <row r="9" spans="1:49" s="52" customFormat="1" ht="45.75" customHeight="1" x14ac:dyDescent="0.25">
      <c r="A9" s="169" t="s">
        <v>111</v>
      </c>
      <c r="B9" s="16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49" s="48" customFormat="1" x14ac:dyDescent="0.25">
      <c r="A10" s="45" t="s">
        <v>13</v>
      </c>
      <c r="B10" s="45" t="s">
        <v>118</v>
      </c>
      <c r="C10" s="46" t="s">
        <v>86</v>
      </c>
      <c r="D10" s="45">
        <v>2101.2285655708947</v>
      </c>
      <c r="E10" s="45">
        <v>2168.0618241680941</v>
      </c>
      <c r="F10" s="45">
        <v>2315.4896336310949</v>
      </c>
      <c r="G10" s="45">
        <v>2183.565931767168</v>
      </c>
      <c r="H10" s="45">
        <v>2095.0864184868656</v>
      </c>
      <c r="I10" s="45">
        <v>1983.7459885007804</v>
      </c>
      <c r="J10" s="45">
        <v>1862.6569731737095</v>
      </c>
      <c r="K10" s="45">
        <v>1819.0181087272747</v>
      </c>
      <c r="L10" s="45">
        <v>1789.5312813176454</v>
      </c>
      <c r="M10" s="45">
        <v>1781.3706637414307</v>
      </c>
      <c r="N10" s="45">
        <v>1825.430913999181</v>
      </c>
      <c r="O10" s="45">
        <v>1796.8380071498807</v>
      </c>
      <c r="P10" s="45">
        <v>1836.3708014386416</v>
      </c>
      <c r="Q10" s="45">
        <v>1874.405998090218</v>
      </c>
      <c r="R10" s="45">
        <v>1815.3760001159264</v>
      </c>
      <c r="S10" s="45">
        <v>1643.59530855968</v>
      </c>
      <c r="T10" s="45">
        <v>1737.6016545023147</v>
      </c>
      <c r="U10" s="45">
        <v>1790.7417119809254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</row>
    <row r="11" spans="1:49" s="48" customFormat="1" x14ac:dyDescent="0.25">
      <c r="A11" s="45" t="s">
        <v>60</v>
      </c>
      <c r="B11" s="45" t="s">
        <v>119</v>
      </c>
      <c r="C11" s="46" t="s">
        <v>86</v>
      </c>
      <c r="D11" s="45">
        <v>128.80561455723398</v>
      </c>
      <c r="E11" s="45">
        <v>146.11356329738828</v>
      </c>
      <c r="F11" s="45">
        <v>149.34481035869885</v>
      </c>
      <c r="G11" s="45">
        <v>146.80463306178262</v>
      </c>
      <c r="H11" s="45">
        <v>125.10037140793406</v>
      </c>
      <c r="I11" s="45">
        <v>137.17717885177012</v>
      </c>
      <c r="J11" s="45">
        <v>170.4681610494581</v>
      </c>
      <c r="K11" s="45">
        <v>158.88252328227759</v>
      </c>
      <c r="L11" s="45">
        <v>186.68313985038685</v>
      </c>
      <c r="M11" s="45">
        <v>184.01533187339078</v>
      </c>
      <c r="N11" s="45">
        <v>175.84751317896735</v>
      </c>
      <c r="O11" s="45">
        <v>192.80122089843599</v>
      </c>
      <c r="P11" s="45">
        <v>184.35187642154142</v>
      </c>
      <c r="Q11" s="45">
        <v>204.65151962961363</v>
      </c>
      <c r="R11" s="45">
        <v>213.46471721104444</v>
      </c>
      <c r="S11" s="45">
        <v>211.44550717955894</v>
      </c>
      <c r="T11" s="45">
        <v>173.35376890546127</v>
      </c>
      <c r="U11" s="45">
        <v>144.52725590409136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48" customFormat="1" x14ac:dyDescent="0.25">
      <c r="A12" s="45" t="s">
        <v>11</v>
      </c>
      <c r="B12" s="45"/>
      <c r="C12" s="46" t="s">
        <v>86</v>
      </c>
      <c r="D12" s="45">
        <v>609.19232594040284</v>
      </c>
      <c r="E12" s="45">
        <v>635.4132377741372</v>
      </c>
      <c r="F12" s="45">
        <v>652.12512448068458</v>
      </c>
      <c r="G12" s="45">
        <v>668.45547776100284</v>
      </c>
      <c r="H12" s="45">
        <v>658.46510076053028</v>
      </c>
      <c r="I12" s="45">
        <v>645.79234623701984</v>
      </c>
      <c r="J12" s="45">
        <v>643.48121356878744</v>
      </c>
      <c r="K12" s="45">
        <v>638.3720383979005</v>
      </c>
      <c r="L12" s="45">
        <v>623.26461716951133</v>
      </c>
      <c r="M12" s="45">
        <v>667.26076973094928</v>
      </c>
      <c r="N12" s="45">
        <v>656.95608345437574</v>
      </c>
      <c r="O12" s="45">
        <v>657.03854191119513</v>
      </c>
      <c r="P12" s="45">
        <v>658.51475362167639</v>
      </c>
      <c r="Q12" s="45">
        <v>636.00810289439687</v>
      </c>
      <c r="R12" s="45">
        <v>619.03776173120718</v>
      </c>
      <c r="S12" s="45">
        <v>615.86354554928857</v>
      </c>
      <c r="T12" s="45">
        <v>618.95935184762129</v>
      </c>
      <c r="U12" s="45">
        <v>603.55429468127068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</row>
    <row r="13" spans="1:49" s="48" customFormat="1" x14ac:dyDescent="0.25">
      <c r="A13" s="45" t="s">
        <v>9</v>
      </c>
      <c r="B13" s="45"/>
      <c r="C13" s="46" t="s">
        <v>86</v>
      </c>
      <c r="D13" s="45">
        <v>344.65361832916909</v>
      </c>
      <c r="E13" s="45">
        <v>370.66227082323041</v>
      </c>
      <c r="F13" s="45">
        <v>371.70242940819378</v>
      </c>
      <c r="G13" s="45">
        <v>350.31583009455852</v>
      </c>
      <c r="H13" s="45">
        <v>336.12481029280548</v>
      </c>
      <c r="I13" s="45">
        <v>333.57093197761316</v>
      </c>
      <c r="J13" s="45">
        <v>310.58656023255611</v>
      </c>
      <c r="K13" s="45">
        <v>287.80935086691119</v>
      </c>
      <c r="L13" s="45">
        <v>298.01009072024652</v>
      </c>
      <c r="M13" s="45">
        <v>292.39533967429293</v>
      </c>
      <c r="N13" s="45">
        <v>294.56949179494035</v>
      </c>
      <c r="O13" s="45">
        <v>282.05690057643056</v>
      </c>
      <c r="P13" s="45">
        <v>279.16797253486209</v>
      </c>
      <c r="Q13" s="45">
        <v>288.95781390059926</v>
      </c>
      <c r="R13" s="45">
        <v>248.07686796435888</v>
      </c>
      <c r="S13" s="45">
        <v>270.45188374303029</v>
      </c>
      <c r="T13" s="45">
        <v>271.54615469956843</v>
      </c>
      <c r="U13" s="45">
        <v>264.5536299365545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</row>
    <row r="14" spans="1:49" s="49" customFormat="1" x14ac:dyDescent="0.25">
      <c r="A14" s="47" t="s">
        <v>24</v>
      </c>
      <c r="B14" s="47"/>
      <c r="C14" s="46" t="s">
        <v>86</v>
      </c>
      <c r="D14" s="47">
        <v>3183.8801243977009</v>
      </c>
      <c r="E14" s="47">
        <v>3320.2508960628502</v>
      </c>
      <c r="F14" s="47">
        <v>3488.6619978786721</v>
      </c>
      <c r="G14" s="47">
        <v>3349.1418726845113</v>
      </c>
      <c r="H14" s="47">
        <v>3214.7767009481354</v>
      </c>
      <c r="I14" s="47">
        <v>3100.2864455671834</v>
      </c>
      <c r="J14" s="47">
        <v>2987.1929080245104</v>
      </c>
      <c r="K14" s="47">
        <v>2904.0820212743638</v>
      </c>
      <c r="L14" s="47">
        <v>2897.4891290577907</v>
      </c>
      <c r="M14" s="47">
        <v>2925.042105020063</v>
      </c>
      <c r="N14" s="47">
        <v>2952.8040024274642</v>
      </c>
      <c r="O14" s="47">
        <v>2928.7346705359428</v>
      </c>
      <c r="P14" s="47">
        <v>2958.4054040167216</v>
      </c>
      <c r="Q14" s="47">
        <v>3004.0234345148274</v>
      </c>
      <c r="R14" s="47">
        <v>2895.9553470225364</v>
      </c>
      <c r="S14" s="47">
        <v>2741.3562450315585</v>
      </c>
      <c r="T14" s="47">
        <v>2801.4609299549656</v>
      </c>
      <c r="U14" s="47">
        <v>2803.3768925028426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s="49" customFormat="1" x14ac:dyDescent="0.25">
      <c r="A15" s="47"/>
      <c r="B15" s="47"/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1:49" s="181" customFormat="1" ht="27.95" customHeight="1" x14ac:dyDescent="0.25">
      <c r="A16" s="178" t="s">
        <v>75</v>
      </c>
      <c r="B16" s="185" t="s">
        <v>93</v>
      </c>
      <c r="C16" s="179" t="s">
        <v>86</v>
      </c>
      <c r="D16" s="209">
        <v>3109.3290000000002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6"/>
      <c r="U16" s="207"/>
      <c r="V16" s="207"/>
      <c r="W16" s="207"/>
      <c r="X16" s="207"/>
      <c r="Y16" s="207"/>
      <c r="Z16" s="207"/>
      <c r="AA16" s="207"/>
      <c r="AB16" s="207"/>
      <c r="AC16" s="207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</row>
    <row r="17" spans="1:49" s="181" customFormat="1" ht="33" customHeight="1" x14ac:dyDescent="0.25">
      <c r="A17" s="182" t="s">
        <v>101</v>
      </c>
      <c r="B17" s="185" t="s">
        <v>95</v>
      </c>
      <c r="C17" s="179" t="s">
        <v>86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>
        <f>[1]Sheet1!D$11</f>
        <v>2876.15</v>
      </c>
      <c r="U17" s="210">
        <f>[1]Sheet1!E$11</f>
        <v>2802.9929999999999</v>
      </c>
      <c r="V17" s="210">
        <f>[1]Sheet1!F$11</f>
        <v>2681.9318887499999</v>
      </c>
      <c r="W17" s="210">
        <f>[1]Sheet1!G$11</f>
        <v>2560.8707774999998</v>
      </c>
      <c r="X17" s="210">
        <f>[1]Sheet1!H$11</f>
        <v>2439.8096662499997</v>
      </c>
      <c r="Y17" s="210">
        <f>[1]Sheet1!I$11</f>
        <v>2495.3119292699535</v>
      </c>
      <c r="Z17" s="210">
        <f>[1]Sheet1!J$11</f>
        <v>2330.1099744524654</v>
      </c>
      <c r="AA17" s="210">
        <f>[1]Sheet1!K$11</f>
        <v>2164.9080196349769</v>
      </c>
      <c r="AB17" s="210">
        <f>[1]Sheet1!L$11</f>
        <v>1999.7060648174886</v>
      </c>
      <c r="AC17" s="210">
        <f>[1]Sheet1!M$11</f>
        <v>1834.5041100000003</v>
      </c>
      <c r="AD17" s="183"/>
      <c r="AE17" s="208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</row>
    <row r="18" spans="1:49" s="181" customFormat="1" ht="27.75" customHeight="1" x14ac:dyDescent="0.25">
      <c r="A18" s="184" t="s">
        <v>94</v>
      </c>
      <c r="B18" s="185" t="s">
        <v>90</v>
      </c>
      <c r="C18" s="179" t="s">
        <v>86</v>
      </c>
      <c r="D18" s="209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6"/>
      <c r="U18" s="207"/>
      <c r="V18" s="207"/>
      <c r="W18" s="207"/>
      <c r="X18" s="207"/>
      <c r="Y18" s="207"/>
      <c r="Z18" s="207"/>
      <c r="AA18" s="207"/>
      <c r="AB18" s="207"/>
      <c r="AC18" s="210">
        <f>$D$14*0.45</f>
        <v>1432.7460559789654</v>
      </c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</row>
    <row r="19" spans="1:49" s="52" customFormat="1" ht="45.75" customHeight="1" x14ac:dyDescent="0.25">
      <c r="A19" s="421" t="s">
        <v>139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49" s="48" customFormat="1" x14ac:dyDescent="0.25">
      <c r="A20" s="45" t="s">
        <v>17</v>
      </c>
      <c r="B20" s="45"/>
      <c r="C20" s="46" t="s">
        <v>86</v>
      </c>
      <c r="D20" s="45">
        <v>774.95470613780287</v>
      </c>
      <c r="E20" s="45">
        <v>883.41144498170718</v>
      </c>
      <c r="F20" s="45">
        <v>914.91713253634725</v>
      </c>
      <c r="G20" s="45">
        <v>861.17776940530962</v>
      </c>
      <c r="H20" s="45">
        <v>861.96894493001867</v>
      </c>
      <c r="I20" s="45">
        <v>814.45229993916655</v>
      </c>
      <c r="J20" s="45">
        <v>796.0575165531028</v>
      </c>
      <c r="K20" s="45">
        <v>790.6124162300797</v>
      </c>
      <c r="L20" s="45">
        <v>805.0800900793148</v>
      </c>
      <c r="M20" s="45">
        <v>804.19579774012311</v>
      </c>
      <c r="N20" s="45">
        <v>826.79352678517716</v>
      </c>
      <c r="O20" s="45">
        <v>901.9003205985739</v>
      </c>
      <c r="P20" s="45">
        <v>951.54293739803609</v>
      </c>
      <c r="Q20" s="45">
        <v>977.06341853400272</v>
      </c>
      <c r="R20" s="45">
        <v>956.72584353009074</v>
      </c>
      <c r="S20" s="45">
        <v>830.5811480636213</v>
      </c>
      <c r="T20" s="45">
        <v>859.59329867083193</v>
      </c>
      <c r="U20" s="45">
        <v>925.60832287035737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</row>
    <row r="21" spans="1:49" s="83" customFormat="1" ht="13.5" x14ac:dyDescent="0.25">
      <c r="A21" s="287" t="s">
        <v>103</v>
      </c>
      <c r="B21" s="287"/>
      <c r="C21" s="84" t="s">
        <v>107</v>
      </c>
      <c r="D21" s="287">
        <v>576.84508928023104</v>
      </c>
      <c r="E21" s="287">
        <v>586.6833821751211</v>
      </c>
      <c r="F21" s="287">
        <v>597.22032675328001</v>
      </c>
      <c r="G21" s="287">
        <v>586.56719402800866</v>
      </c>
      <c r="H21" s="287">
        <v>576.14070665338102</v>
      </c>
      <c r="I21" s="287">
        <v>577.05755422771836</v>
      </c>
      <c r="J21" s="287">
        <v>580.01290105739804</v>
      </c>
      <c r="K21" s="287">
        <v>562.3822927899123</v>
      </c>
      <c r="L21" s="287">
        <v>555.73621331544473</v>
      </c>
      <c r="M21" s="287">
        <v>531.00951124210292</v>
      </c>
      <c r="N21" s="287">
        <v>527.12905331152444</v>
      </c>
      <c r="O21" s="287">
        <v>587.6013961451381</v>
      </c>
      <c r="P21" s="287">
        <v>657.16813506988217</v>
      </c>
      <c r="Q21" s="287">
        <v>696.5570832564473</v>
      </c>
      <c r="R21" s="287">
        <v>654.92214554751581</v>
      </c>
      <c r="S21" s="287">
        <v>560.04604083292975</v>
      </c>
      <c r="T21" s="287">
        <v>546.64292255684234</v>
      </c>
      <c r="U21" s="287">
        <v>580.48216768494422</v>
      </c>
    </row>
    <row r="22" spans="1:49" s="83" customFormat="1" ht="13.5" x14ac:dyDescent="0.25">
      <c r="A22" s="287" t="s">
        <v>104</v>
      </c>
      <c r="B22" s="287"/>
      <c r="C22" s="84" t="s">
        <v>107</v>
      </c>
      <c r="D22" s="287">
        <v>52.803509626746802</v>
      </c>
      <c r="E22" s="287">
        <v>85.629836102705809</v>
      </c>
      <c r="F22" s="287">
        <v>99.871589192607686</v>
      </c>
      <c r="G22" s="287">
        <v>99.742174865218416</v>
      </c>
      <c r="H22" s="287">
        <v>88.542475788184859</v>
      </c>
      <c r="I22" s="287">
        <v>93.924477387415664</v>
      </c>
      <c r="J22" s="287">
        <v>99.817294019648216</v>
      </c>
      <c r="K22" s="287">
        <v>96.74434483271969</v>
      </c>
      <c r="L22" s="287">
        <v>92.760856330681975</v>
      </c>
      <c r="M22" s="287">
        <v>80.564387806113928</v>
      </c>
      <c r="N22" s="287">
        <v>74.714628700075636</v>
      </c>
      <c r="O22" s="287">
        <v>87.558456280530962</v>
      </c>
      <c r="P22" s="287">
        <v>83.506150029914409</v>
      </c>
      <c r="Q22" s="287">
        <v>71.453498995366459</v>
      </c>
      <c r="R22" s="287">
        <v>89.13706289123958</v>
      </c>
      <c r="S22" s="287">
        <v>87.456772468621736</v>
      </c>
      <c r="T22" s="287">
        <v>94.522784333300507</v>
      </c>
      <c r="U22" s="287">
        <v>102.94475351307777</v>
      </c>
    </row>
    <row r="23" spans="1:49" s="83" customFormat="1" ht="13.5" x14ac:dyDescent="0.25">
      <c r="A23" s="287" t="s">
        <v>105</v>
      </c>
      <c r="B23" s="287"/>
      <c r="C23" s="84" t="s">
        <v>107</v>
      </c>
      <c r="D23" s="287">
        <v>141.85846451003536</v>
      </c>
      <c r="E23" s="287">
        <v>205.31997120130282</v>
      </c>
      <c r="F23" s="287">
        <v>210.29806191518469</v>
      </c>
      <c r="G23" s="287">
        <v>166.11686611253495</v>
      </c>
      <c r="H23" s="287">
        <v>187.99246858946074</v>
      </c>
      <c r="I23" s="287">
        <v>134.0745626125329</v>
      </c>
      <c r="J23" s="287">
        <v>106.93163043168033</v>
      </c>
      <c r="K23" s="287">
        <v>122.00089351493756</v>
      </c>
      <c r="L23" s="287">
        <v>147.18336446924255</v>
      </c>
      <c r="M23" s="287">
        <v>183.17121283140824</v>
      </c>
      <c r="N23" s="287">
        <v>215.29339939425483</v>
      </c>
      <c r="O23" s="287">
        <v>216.51833419894641</v>
      </c>
      <c r="P23" s="287">
        <v>206.26549645954557</v>
      </c>
      <c r="Q23" s="287">
        <v>200.8689526683915</v>
      </c>
      <c r="R23" s="287">
        <v>210.99126327581757</v>
      </c>
      <c r="S23" s="287">
        <v>181.79185651541934</v>
      </c>
      <c r="T23" s="287">
        <v>217.29098597594589</v>
      </c>
      <c r="U23" s="287">
        <v>240.94577934725046</v>
      </c>
    </row>
    <row r="24" spans="1:49" s="290" customFormat="1" ht="16.5" customHeight="1" x14ac:dyDescent="0.25">
      <c r="A24" s="288" t="s">
        <v>106</v>
      </c>
      <c r="B24" s="288"/>
      <c r="C24" s="289" t="s">
        <v>107</v>
      </c>
      <c r="D24" s="288">
        <v>3.4476427207896054</v>
      </c>
      <c r="E24" s="288">
        <v>5.778255502577478</v>
      </c>
      <c r="F24" s="288">
        <v>7.527154675274903</v>
      </c>
      <c r="G24" s="288">
        <v>8.7515343995475661</v>
      </c>
      <c r="H24" s="288">
        <v>9.2932938989919904</v>
      </c>
      <c r="I24" s="288">
        <v>9.3957057114997156</v>
      </c>
      <c r="J24" s="288">
        <v>9.2956910443761824</v>
      </c>
      <c r="K24" s="288">
        <v>9.4848850925101171</v>
      </c>
      <c r="L24" s="288">
        <v>9.3996559639455981</v>
      </c>
      <c r="M24" s="288">
        <v>9.4506858604981101</v>
      </c>
      <c r="N24" s="288">
        <v>9.6564453793222693</v>
      </c>
      <c r="O24" s="288">
        <v>10.222133973958453</v>
      </c>
      <c r="P24" s="288">
        <v>4.6031558386938558</v>
      </c>
      <c r="Q24" s="288">
        <v>8.1838836137974837</v>
      </c>
      <c r="R24" s="288">
        <v>1.6753718155178188</v>
      </c>
      <c r="S24" s="288">
        <v>1.2864782466505322</v>
      </c>
      <c r="T24" s="288">
        <v>1.1366058047432801</v>
      </c>
      <c r="U24" s="288">
        <v>1.2356223250849014</v>
      </c>
    </row>
    <row r="25" spans="1:49" s="48" customFormat="1" x14ac:dyDescent="0.25">
      <c r="A25" s="45" t="s">
        <v>16</v>
      </c>
      <c r="B25" s="45"/>
      <c r="C25" s="46" t="s">
        <v>86</v>
      </c>
      <c r="D25" s="45">
        <v>742.27579695757936</v>
      </c>
      <c r="E25" s="45">
        <v>676.16624793131371</v>
      </c>
      <c r="F25" s="45">
        <v>768.90031104164586</v>
      </c>
      <c r="G25" s="45">
        <v>706.67813037021858</v>
      </c>
      <c r="H25" s="45">
        <v>762.70393720745039</v>
      </c>
      <c r="I25" s="45">
        <v>726.56824505484042</v>
      </c>
      <c r="J25" s="45">
        <v>657.20260984912954</v>
      </c>
      <c r="K25" s="45">
        <v>651.37378056662806</v>
      </c>
      <c r="L25" s="45">
        <v>614.72284085059744</v>
      </c>
      <c r="M25" s="45">
        <v>606.24671374501463</v>
      </c>
      <c r="N25" s="45">
        <v>621.21667747516926</v>
      </c>
      <c r="O25" s="45">
        <v>520.73402822355308</v>
      </c>
      <c r="P25" s="45">
        <v>530.38114253534809</v>
      </c>
      <c r="Q25" s="45">
        <v>546.90019133575004</v>
      </c>
      <c r="R25" s="45">
        <v>518.36234827609735</v>
      </c>
      <c r="S25" s="45">
        <v>509.4936336131226</v>
      </c>
      <c r="T25" s="45">
        <v>574.18107497655603</v>
      </c>
      <c r="U25" s="45">
        <v>483.84979942226926</v>
      </c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</row>
    <row r="26" spans="1:49" s="48" customFormat="1" x14ac:dyDescent="0.25">
      <c r="A26" s="45" t="s">
        <v>11</v>
      </c>
      <c r="B26" s="45"/>
      <c r="C26" s="46" t="s">
        <v>86</v>
      </c>
      <c r="D26" s="45">
        <v>609.19232594040284</v>
      </c>
      <c r="E26" s="45">
        <v>635.4132377741372</v>
      </c>
      <c r="F26" s="45">
        <v>652.12512448068458</v>
      </c>
      <c r="G26" s="45">
        <v>668.45547776100284</v>
      </c>
      <c r="H26" s="45">
        <v>658.46510076053028</v>
      </c>
      <c r="I26" s="45">
        <v>645.79234623701984</v>
      </c>
      <c r="J26" s="45">
        <v>643.48121356878744</v>
      </c>
      <c r="K26" s="45">
        <v>638.3720383979005</v>
      </c>
      <c r="L26" s="45">
        <v>623.26461716951133</v>
      </c>
      <c r="M26" s="45">
        <v>667.26076973094928</v>
      </c>
      <c r="N26" s="45">
        <v>656.95608345437574</v>
      </c>
      <c r="O26" s="45">
        <v>657.03854191119513</v>
      </c>
      <c r="P26" s="45">
        <v>658.51475362167639</v>
      </c>
      <c r="Q26" s="45">
        <v>636.00810289439687</v>
      </c>
      <c r="R26" s="45">
        <v>619.03776173120718</v>
      </c>
      <c r="S26" s="45">
        <v>615.86354554928857</v>
      </c>
      <c r="T26" s="45">
        <v>618.95935184762129</v>
      </c>
      <c r="U26" s="45">
        <v>603.55429468127068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</row>
    <row r="27" spans="1:49" s="48" customFormat="1" x14ac:dyDescent="0.25">
      <c r="A27" s="45" t="s">
        <v>47</v>
      </c>
      <c r="B27" s="45"/>
      <c r="C27" s="46" t="s">
        <v>86</v>
      </c>
      <c r="D27" s="45">
        <v>277.2825745549988</v>
      </c>
      <c r="E27" s="45">
        <v>311.31723678982939</v>
      </c>
      <c r="F27" s="45">
        <v>306.95765195547676</v>
      </c>
      <c r="G27" s="45">
        <v>291.63201087087157</v>
      </c>
      <c r="H27" s="45">
        <v>280.43416627171723</v>
      </c>
      <c r="I27" s="45">
        <v>279.45451272536059</v>
      </c>
      <c r="J27" s="45">
        <v>254.44346898462703</v>
      </c>
      <c r="K27" s="45">
        <v>226.01303191926445</v>
      </c>
      <c r="L27" s="45">
        <v>240.41647379083136</v>
      </c>
      <c r="M27" s="45">
        <v>238.24983784273928</v>
      </c>
      <c r="N27" s="45">
        <v>234.29881732130261</v>
      </c>
      <c r="O27" s="45">
        <v>226.43723717776425</v>
      </c>
      <c r="P27" s="45">
        <v>219.46902256096413</v>
      </c>
      <c r="Q27" s="45">
        <v>227.40865753842743</v>
      </c>
      <c r="R27" s="45">
        <v>188.44997211311514</v>
      </c>
      <c r="S27" s="45">
        <v>213.91760704683617</v>
      </c>
      <c r="T27" s="45">
        <v>210.35359044823616</v>
      </c>
      <c r="U27" s="45">
        <v>200.31870121092686</v>
      </c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</row>
    <row r="28" spans="1:49" s="48" customFormat="1" x14ac:dyDescent="0.25">
      <c r="A28" s="45" t="s">
        <v>61</v>
      </c>
      <c r="B28" s="45"/>
      <c r="C28" s="46" t="s">
        <v>86</v>
      </c>
      <c r="D28" s="45">
        <v>57.240469566094809</v>
      </c>
      <c r="E28" s="45">
        <v>66.311041274602601</v>
      </c>
      <c r="F28" s="45">
        <v>66.985140359962386</v>
      </c>
      <c r="G28" s="45">
        <v>68.573839074618689</v>
      </c>
      <c r="H28" s="45">
        <v>81.825140538339951</v>
      </c>
      <c r="I28" s="45">
        <v>109.92044665303493</v>
      </c>
      <c r="J28" s="45">
        <v>134.72753715860691</v>
      </c>
      <c r="K28" s="45">
        <v>140.16573433239918</v>
      </c>
      <c r="L28" s="45">
        <v>170.54391585235194</v>
      </c>
      <c r="M28" s="45">
        <v>168.39192949744896</v>
      </c>
      <c r="N28" s="45">
        <v>160.70253256557663</v>
      </c>
      <c r="O28" s="45">
        <v>177.99899952965185</v>
      </c>
      <c r="P28" s="45">
        <v>168.79995440710087</v>
      </c>
      <c r="Q28" s="45">
        <v>186.73086970629396</v>
      </c>
      <c r="R28" s="45">
        <v>197.84735426091896</v>
      </c>
      <c r="S28" s="45">
        <v>195.01394846593749</v>
      </c>
      <c r="T28" s="45">
        <v>157.16739366556789</v>
      </c>
      <c r="U28" s="45">
        <v>128.68568782407004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</row>
    <row r="29" spans="1:49" s="48" customFormat="1" x14ac:dyDescent="0.25">
      <c r="A29" s="45" t="s">
        <v>22</v>
      </c>
      <c r="B29" s="45"/>
      <c r="C29" s="46" t="s">
        <v>86</v>
      </c>
      <c r="D29" s="45">
        <v>119.43739330616143</v>
      </c>
      <c r="E29" s="45">
        <v>129.4591322935857</v>
      </c>
      <c r="F29" s="45">
        <v>150.1365476380019</v>
      </c>
      <c r="G29" s="45">
        <v>188.79046841169912</v>
      </c>
      <c r="H29" s="45">
        <v>172.68275584137766</v>
      </c>
      <c r="I29" s="45">
        <v>194.76400000000001</v>
      </c>
      <c r="J29" s="45">
        <v>183.428</v>
      </c>
      <c r="K29" s="45">
        <v>175.14867999999998</v>
      </c>
      <c r="L29" s="45">
        <v>177.02600000000001</v>
      </c>
      <c r="M29" s="45">
        <v>187.44652000000002</v>
      </c>
      <c r="N29" s="45">
        <v>167.55332000000001</v>
      </c>
      <c r="O29" s="45">
        <v>152.1463984264463</v>
      </c>
      <c r="P29" s="45">
        <v>149.39019999999999</v>
      </c>
      <c r="Q29" s="45">
        <v>159.285</v>
      </c>
      <c r="R29" s="45">
        <v>166.61846041329147</v>
      </c>
      <c r="S29" s="45">
        <v>179.18884</v>
      </c>
      <c r="T29" s="45">
        <v>179.70779999999999</v>
      </c>
      <c r="U29" s="45">
        <v>190.25900000000001</v>
      </c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</row>
    <row r="30" spans="1:49" s="48" customFormat="1" x14ac:dyDescent="0.25">
      <c r="A30" s="45" t="s">
        <v>20</v>
      </c>
      <c r="B30" s="45"/>
      <c r="C30" s="46" t="s">
        <v>86</v>
      </c>
      <c r="D30" s="45">
        <v>236.89254361749528</v>
      </c>
      <c r="E30" s="45">
        <v>214.30164332811569</v>
      </c>
      <c r="F30" s="45">
        <v>215.83366248928382</v>
      </c>
      <c r="G30" s="45">
        <v>208.96156893666625</v>
      </c>
      <c r="H30" s="45">
        <v>145.57310735873384</v>
      </c>
      <c r="I30" s="45">
        <v>116.66251837871671</v>
      </c>
      <c r="J30" s="45">
        <v>106.72417328753399</v>
      </c>
      <c r="K30" s="45">
        <v>102.82225724651583</v>
      </c>
      <c r="L30" s="45">
        <v>98.852644261966958</v>
      </c>
      <c r="M30" s="45">
        <v>117.37447230447313</v>
      </c>
      <c r="N30" s="45">
        <v>116.13287890779705</v>
      </c>
      <c r="O30" s="45">
        <v>135.51603796478179</v>
      </c>
      <c r="P30" s="45">
        <v>138.05064207733514</v>
      </c>
      <c r="Q30" s="45">
        <v>109.98053877254956</v>
      </c>
      <c r="R30" s="45">
        <v>86.903419069836758</v>
      </c>
      <c r="S30" s="45">
        <v>63.052941906921831</v>
      </c>
      <c r="T30" s="45">
        <v>60.291972034396778</v>
      </c>
      <c r="U30" s="45">
        <v>59.67462757267311</v>
      </c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</row>
    <row r="31" spans="1:49" s="48" customFormat="1" x14ac:dyDescent="0.25">
      <c r="A31" s="45" t="s">
        <v>23</v>
      </c>
      <c r="B31" s="45"/>
      <c r="C31" s="46" t="s">
        <v>86</v>
      </c>
      <c r="D31" s="45">
        <f t="shared" ref="D31:T31" si="2">D32-SUM(D20,D25,D26,D27,D28,D29,D30)</f>
        <v>366.60431431716506</v>
      </c>
      <c r="E31" s="45">
        <f t="shared" si="2"/>
        <v>403.87091168955885</v>
      </c>
      <c r="F31" s="45">
        <f t="shared" si="2"/>
        <v>412.80642737726976</v>
      </c>
      <c r="G31" s="45">
        <f t="shared" si="2"/>
        <v>354.87260785412491</v>
      </c>
      <c r="H31" s="45">
        <f t="shared" si="2"/>
        <v>251.12354803996732</v>
      </c>
      <c r="I31" s="45">
        <f t="shared" si="2"/>
        <v>212.67207657904419</v>
      </c>
      <c r="J31" s="45">
        <f t="shared" si="2"/>
        <v>211.12838862272247</v>
      </c>
      <c r="K31" s="45">
        <f t="shared" si="2"/>
        <v>179.57408258157693</v>
      </c>
      <c r="L31" s="45">
        <f t="shared" si="2"/>
        <v>167.58254705321724</v>
      </c>
      <c r="M31" s="45">
        <f t="shared" si="2"/>
        <v>135.87606415931441</v>
      </c>
      <c r="N31" s="45">
        <f t="shared" si="2"/>
        <v>169.1501659180658</v>
      </c>
      <c r="O31" s="45">
        <f t="shared" si="2"/>
        <v>156.96310670397634</v>
      </c>
      <c r="P31" s="45">
        <f t="shared" si="2"/>
        <v>142.25675141626107</v>
      </c>
      <c r="Q31" s="45">
        <f t="shared" si="2"/>
        <v>160.64665573340653</v>
      </c>
      <c r="R31" s="45">
        <f t="shared" si="2"/>
        <v>162.01018762797867</v>
      </c>
      <c r="S31" s="45">
        <f t="shared" si="2"/>
        <v>134.24458038583089</v>
      </c>
      <c r="T31" s="45">
        <f t="shared" si="2"/>
        <v>141.20644831175559</v>
      </c>
      <c r="U31" s="45">
        <f>U32-SUM(U20,U25,U26,U27,U28,U29,U30)</f>
        <v>211.42645892127484</v>
      </c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</row>
    <row r="32" spans="1:49" s="49" customFormat="1" x14ac:dyDescent="0.25">
      <c r="A32" s="47" t="s">
        <v>24</v>
      </c>
      <c r="B32" s="47"/>
      <c r="C32" s="46" t="s">
        <v>86</v>
      </c>
      <c r="D32" s="47">
        <v>3183.8801243977009</v>
      </c>
      <c r="E32" s="47">
        <v>3320.2508960628502</v>
      </c>
      <c r="F32" s="47">
        <v>3488.6619978786721</v>
      </c>
      <c r="G32" s="47">
        <v>3349.1418726845113</v>
      </c>
      <c r="H32" s="47">
        <v>3214.7767009481354</v>
      </c>
      <c r="I32" s="47">
        <v>3100.2864455671834</v>
      </c>
      <c r="J32" s="47">
        <v>2987.1929080245104</v>
      </c>
      <c r="K32" s="47">
        <v>2904.0820212743638</v>
      </c>
      <c r="L32" s="47">
        <v>2897.4891290577907</v>
      </c>
      <c r="M32" s="47">
        <v>2925.042105020063</v>
      </c>
      <c r="N32" s="47">
        <v>2952.8040024274642</v>
      </c>
      <c r="O32" s="47">
        <v>2928.7346705359428</v>
      </c>
      <c r="P32" s="47">
        <v>2958.4054040167216</v>
      </c>
      <c r="Q32" s="47">
        <v>3004.0234345148274</v>
      </c>
      <c r="R32" s="47">
        <v>2895.9553470225364</v>
      </c>
      <c r="S32" s="47">
        <v>2741.3562450315585</v>
      </c>
      <c r="T32" s="47">
        <v>2801.4609299549656</v>
      </c>
      <c r="U32" s="47">
        <v>2803.3768925028426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1:21" s="153" customFormat="1" ht="45.75" customHeight="1" x14ac:dyDescent="0.25">
      <c r="A33" s="151" t="s">
        <v>127</v>
      </c>
      <c r="B33" s="151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</row>
    <row r="34" spans="1:21" ht="15" customHeight="1" x14ac:dyDescent="0.25">
      <c r="A34" s="45" t="s">
        <v>88</v>
      </c>
      <c r="B34" s="47"/>
      <c r="C34" s="46" t="s">
        <v>86</v>
      </c>
      <c r="D34" s="45">
        <v>31.238484919299999</v>
      </c>
      <c r="E34" s="45">
        <v>25.512199570446668</v>
      </c>
      <c r="F34" s="45">
        <v>25.460353461473332</v>
      </c>
      <c r="G34" s="45">
        <v>25.08300522269333</v>
      </c>
      <c r="H34" s="45">
        <v>20.12935053244</v>
      </c>
      <c r="I34" s="45">
        <v>21.812472989966665</v>
      </c>
      <c r="J34" s="45">
        <v>22.110419334540001</v>
      </c>
      <c r="K34" s="45">
        <v>16.003616755494086</v>
      </c>
      <c r="L34" s="45">
        <v>11.370694227316061</v>
      </c>
      <c r="M34" s="45">
        <v>7.989149136368459</v>
      </c>
      <c r="N34" s="45">
        <v>7.8797282683219994</v>
      </c>
      <c r="O34" s="45">
        <v>12.421143917972499</v>
      </c>
      <c r="P34" s="45">
        <v>10.9135797336974</v>
      </c>
      <c r="Q34" s="45">
        <v>12.178335297197659</v>
      </c>
      <c r="R34" s="45">
        <v>10.857899999999999</v>
      </c>
      <c r="S34" s="45">
        <v>7.8790448188936626</v>
      </c>
      <c r="T34" s="45">
        <v>10.453638308901184</v>
      </c>
      <c r="U34" s="45">
        <v>7.6184954038819539</v>
      </c>
    </row>
    <row r="35" spans="1:21" x14ac:dyDescent="0.25">
      <c r="A35" s="45" t="s">
        <v>89</v>
      </c>
      <c r="B35" s="47"/>
      <c r="C35" s="46" t="s">
        <v>86</v>
      </c>
      <c r="D35" s="45">
        <v>376.83593000640002</v>
      </c>
      <c r="E35" s="45">
        <v>378.67314290880006</v>
      </c>
      <c r="F35" s="45">
        <v>398.15671910400005</v>
      </c>
      <c r="G35" s="45">
        <v>349.27363032799997</v>
      </c>
      <c r="H35" s="45">
        <v>350.6137790624</v>
      </c>
      <c r="I35" s="45">
        <v>369.7000336512001</v>
      </c>
      <c r="J35" s="45">
        <v>377.47027440484715</v>
      </c>
      <c r="K35" s="45">
        <v>410.12313323066928</v>
      </c>
      <c r="L35" s="45">
        <v>406.15873991578883</v>
      </c>
      <c r="M35" s="45">
        <v>368.42751117182405</v>
      </c>
      <c r="N35" s="45">
        <v>400.91750131306247</v>
      </c>
      <c r="O35" s="45">
        <v>405.16545580981278</v>
      </c>
      <c r="P35" s="45">
        <v>428.32083524965424</v>
      </c>
      <c r="Q35" s="45">
        <v>452.2433647004662</v>
      </c>
      <c r="R35" s="45">
        <v>428.79341747368807</v>
      </c>
      <c r="S35" s="45">
        <v>415.30481108799324</v>
      </c>
      <c r="T35" s="45">
        <v>472.04519978932524</v>
      </c>
      <c r="U35" s="45">
        <v>513.25851857568762</v>
      </c>
    </row>
    <row r="36" spans="1:21" x14ac:dyDescent="0.25">
      <c r="A36" s="45" t="s">
        <v>33</v>
      </c>
      <c r="B36" s="47"/>
      <c r="C36" s="46" t="s">
        <v>86</v>
      </c>
      <c r="D36" s="45">
        <v>444.80851616708713</v>
      </c>
      <c r="E36" s="45">
        <v>869.57185988485026</v>
      </c>
      <c r="F36" s="45">
        <v>990.98126629758121</v>
      </c>
      <c r="G36" s="45">
        <v>1556.7584922170536</v>
      </c>
      <c r="H36" s="45">
        <v>1393.4018646112659</v>
      </c>
      <c r="I36" s="45">
        <v>1391.9209450624717</v>
      </c>
      <c r="J36" s="45">
        <v>1281.3105455922127</v>
      </c>
      <c r="K36" s="45">
        <v>1328.7342410906138</v>
      </c>
      <c r="L36" s="45">
        <v>1353.4714335748731</v>
      </c>
      <c r="M36" s="45">
        <v>1368.5549133196287</v>
      </c>
      <c r="N36" s="45">
        <v>1392.8009611325194</v>
      </c>
      <c r="O36" s="45">
        <v>1354.081750028553</v>
      </c>
      <c r="P36" s="45">
        <v>1385.559079923195</v>
      </c>
      <c r="Q36" s="45">
        <v>1382.5326490562106</v>
      </c>
      <c r="R36" s="45">
        <v>1363.2348061869016</v>
      </c>
      <c r="S36" s="45">
        <v>1347.2027898796409</v>
      </c>
      <c r="T36" s="45">
        <v>1361.0898434635815</v>
      </c>
      <c r="U36" s="45">
        <v>1354.2007303406649</v>
      </c>
    </row>
    <row r="37" spans="1:21" x14ac:dyDescent="0.25">
      <c r="A37" s="47" t="s">
        <v>24</v>
      </c>
      <c r="B37" s="47"/>
      <c r="C37" s="46" t="s">
        <v>86</v>
      </c>
      <c r="D37" s="173">
        <v>852.8829310927872</v>
      </c>
      <c r="E37" s="173">
        <v>1273.7572023640969</v>
      </c>
      <c r="F37" s="173">
        <v>1414.5983388630546</v>
      </c>
      <c r="G37" s="173">
        <v>1931.1151277677468</v>
      </c>
      <c r="H37" s="173">
        <v>1764.1449942061058</v>
      </c>
      <c r="I37" s="173">
        <v>1783.4334517036384</v>
      </c>
      <c r="J37" s="173">
        <v>1680.8912393316</v>
      </c>
      <c r="K37" s="173">
        <v>1754.8609910767771</v>
      </c>
      <c r="L37" s="173">
        <v>1771.0008677179781</v>
      </c>
      <c r="M37" s="173">
        <v>1744.9715736278213</v>
      </c>
      <c r="N37" s="173">
        <v>1801.5981907139039</v>
      </c>
      <c r="O37" s="173">
        <v>1771.6683497563383</v>
      </c>
      <c r="P37" s="173">
        <v>1824.7934949065466</v>
      </c>
      <c r="Q37" s="173">
        <v>1846.9543490538745</v>
      </c>
      <c r="R37" s="173">
        <v>1802.8861236605896</v>
      </c>
      <c r="S37" s="173">
        <v>1770.3866457865277</v>
      </c>
      <c r="T37" s="173">
        <v>1843.588681561808</v>
      </c>
      <c r="U37" s="173">
        <v>1875.0777443202344</v>
      </c>
    </row>
    <row r="38" spans="1:21" s="1" customFormat="1" x14ac:dyDescent="0.25"/>
    <row r="39" spans="1:21" s="1" customFormat="1" x14ac:dyDescent="0.25"/>
    <row r="40" spans="1:21" s="1" customFormat="1" x14ac:dyDescent="0.25"/>
    <row r="41" spans="1:21" s="1" customFormat="1" x14ac:dyDescent="0.25"/>
    <row r="42" spans="1:21" s="1" customFormat="1" x14ac:dyDescent="0.25"/>
    <row r="43" spans="1:21" s="1" customFormat="1" x14ac:dyDescent="0.25"/>
    <row r="44" spans="1:21" s="1" customFormat="1" x14ac:dyDescent="0.25"/>
    <row r="45" spans="1:21" s="1" customFormat="1" x14ac:dyDescent="0.25"/>
    <row r="46" spans="1:21" s="1" customFormat="1" x14ac:dyDescent="0.25"/>
    <row r="47" spans="1:21" s="1" customFormat="1" x14ac:dyDescent="0.25"/>
    <row r="48" spans="1:21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</sheetData>
  <mergeCells count="1">
    <mergeCell ref="A19:U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03CA-2548-4B41-A082-4442B1BB00A3}">
  <sheetPr>
    <tabColor theme="2"/>
  </sheetPr>
  <dimension ref="A1:AT158"/>
  <sheetViews>
    <sheetView tabSelected="1" topLeftCell="A110" zoomScale="90" zoomScaleNormal="90" workbookViewId="0">
      <selection activeCell="M130" sqref="M130"/>
    </sheetView>
  </sheetViews>
  <sheetFormatPr defaultColWidth="9.21875" defaultRowHeight="15" x14ac:dyDescent="0.25"/>
  <cols>
    <col min="1" max="2" width="9.21875" style="19"/>
    <col min="3" max="3" width="29.88671875" style="19" customWidth="1"/>
    <col min="4" max="8" width="7.44140625" style="19" customWidth="1"/>
    <col min="9" max="9" width="8.77734375" style="19" customWidth="1"/>
    <col min="10" max="21" width="7.44140625" style="19" customWidth="1"/>
    <col min="22" max="16384" width="9.21875" style="19"/>
  </cols>
  <sheetData>
    <row r="1" spans="3:37" s="2" customFormat="1" ht="90.75" customHeight="1" x14ac:dyDescent="0.25">
      <c r="C1" s="431" t="s">
        <v>108</v>
      </c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H1" s="3"/>
      <c r="AI1" s="3"/>
      <c r="AJ1" s="3"/>
      <c r="AK1" s="3"/>
    </row>
    <row r="5" spans="3:37" ht="28.5" customHeight="1" x14ac:dyDescent="0.25"/>
    <row r="6" spans="3:37" ht="28.5" customHeight="1" x14ac:dyDescent="0.25"/>
    <row r="7" spans="3:37" ht="28.5" customHeight="1" x14ac:dyDescent="0.25"/>
    <row r="8" spans="3:37" ht="28.5" customHeight="1" x14ac:dyDescent="0.25"/>
    <row r="9" spans="3:37" ht="28.5" customHeight="1" x14ac:dyDescent="0.25"/>
    <row r="10" spans="3:37" ht="28.5" customHeight="1" x14ac:dyDescent="0.25"/>
    <row r="11" spans="3:37" ht="28.5" customHeight="1" x14ac:dyDescent="0.25"/>
    <row r="25" spans="3:21" ht="33" customHeight="1" x14ac:dyDescent="0.25">
      <c r="C25" s="427" t="s">
        <v>120</v>
      </c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</row>
    <row r="26" spans="3:21" ht="27.75" customHeight="1" x14ac:dyDescent="0.25">
      <c r="C26" s="428"/>
      <c r="D26" s="411" t="s">
        <v>25</v>
      </c>
      <c r="E26" s="413"/>
      <c r="F26" s="412"/>
      <c r="G26" s="413" t="s">
        <v>8</v>
      </c>
      <c r="H26" s="413"/>
      <c r="I26" s="412"/>
      <c r="J26" s="413" t="s">
        <v>7</v>
      </c>
      <c r="K26" s="413"/>
      <c r="L26" s="412"/>
      <c r="M26" s="411" t="s">
        <v>6</v>
      </c>
      <c r="N26" s="413"/>
      <c r="O26" s="413"/>
      <c r="P26" s="112"/>
      <c r="Q26" s="112"/>
      <c r="R26" s="114"/>
      <c r="S26" s="112"/>
      <c r="T26" s="112"/>
      <c r="U26" s="113"/>
    </row>
    <row r="27" spans="3:21" ht="21" customHeight="1" x14ac:dyDescent="0.25">
      <c r="C27" s="429"/>
      <c r="D27" s="430" t="s">
        <v>15</v>
      </c>
      <c r="E27" s="430"/>
      <c r="F27" s="125" t="s">
        <v>14</v>
      </c>
      <c r="G27" s="430" t="s">
        <v>15</v>
      </c>
      <c r="H27" s="430"/>
      <c r="I27" s="125" t="s">
        <v>14</v>
      </c>
      <c r="J27" s="430" t="s">
        <v>15</v>
      </c>
      <c r="K27" s="430"/>
      <c r="L27" s="125" t="s">
        <v>14</v>
      </c>
      <c r="M27" s="430" t="s">
        <v>15</v>
      </c>
      <c r="N27" s="430"/>
      <c r="O27" s="124" t="s">
        <v>14</v>
      </c>
      <c r="P27" s="112"/>
      <c r="Q27" s="112"/>
      <c r="R27" s="114"/>
      <c r="S27" s="112"/>
      <c r="T27" s="112"/>
      <c r="U27" s="113"/>
    </row>
    <row r="28" spans="3:21" ht="21" customHeight="1" x14ac:dyDescent="0.25">
      <c r="C28" s="116" t="s">
        <v>13</v>
      </c>
      <c r="D28" s="425">
        <f>Talnagögn!$AI$3</f>
        <v>1822.4455328981408</v>
      </c>
      <c r="E28" s="425"/>
      <c r="F28" s="315">
        <f>D28/$D$33</f>
        <v>0.12948893913923668</v>
      </c>
      <c r="G28" s="426">
        <f>Talnagögn!$AI$3-Talnagögn!$AH$3</f>
        <v>53.65482670692495</v>
      </c>
      <c r="H28" s="426"/>
      <c r="I28" s="264">
        <f>Talnagögn!$AI$3/Talnagögn!$AH$3-1</f>
        <v>3.0334186243244909E-2</v>
      </c>
      <c r="J28" s="425">
        <f>Talnagögn!$AI$3-Talnagögn!$R$3</f>
        <v>-336.02865574538737</v>
      </c>
      <c r="K28" s="425"/>
      <c r="L28" s="319">
        <f>Talnagögn!$AI$3/Talnagögn!$R$3-1</f>
        <v>-0.15567879269224028</v>
      </c>
      <c r="M28" s="425">
        <f>Talnagögn!$AI$3-Talnagögn!$C$3</f>
        <v>-18.089766648515933</v>
      </c>
      <c r="N28" s="425"/>
      <c r="O28" s="113">
        <f>Talnagögn!$AI$3/Talnagögn!$C$3-1</f>
        <v>-9.8285355640674865E-3</v>
      </c>
      <c r="P28" s="73"/>
      <c r="Q28" s="73"/>
      <c r="R28" s="73"/>
      <c r="S28" s="113"/>
      <c r="T28" s="73"/>
      <c r="U28" s="113"/>
    </row>
    <row r="29" spans="3:21" ht="21" customHeight="1" x14ac:dyDescent="0.25">
      <c r="C29" s="117" t="s">
        <v>12</v>
      </c>
      <c r="D29" s="425">
        <f>Talnagögn!$AI$4</f>
        <v>2011.9865048204438</v>
      </c>
      <c r="E29" s="425"/>
      <c r="F29" s="139">
        <f>D29/$D$33</f>
        <v>0.14295626034834225</v>
      </c>
      <c r="G29" s="409">
        <f>Talnagögn!$AI$4-Talnagögn!$AH$4</f>
        <v>5.4976926620756785</v>
      </c>
      <c r="H29" s="409"/>
      <c r="I29" s="262">
        <f>Talnagögn!$AI$4/Talnagögn!$AH$4-1</f>
        <v>2.7399567985439965E-3</v>
      </c>
      <c r="J29" s="425">
        <f>Talnagögn!$AI$4-Talnagögn!$R$4</f>
        <v>1061.5364440897226</v>
      </c>
      <c r="K29" s="425"/>
      <c r="L29" s="132">
        <f>Talnagögn!$AI$4/Talnagögn!$R$4-1</f>
        <v>1.1168776645388361</v>
      </c>
      <c r="M29" s="425">
        <f>Talnagögn!$AI$4-Talnagögn!$C$4</f>
        <v>1109.3228513849126</v>
      </c>
      <c r="N29" s="425"/>
      <c r="O29" s="324">
        <f>Talnagögn!$AI$4/Talnagögn!$C$4-1</f>
        <v>1.228943745727257</v>
      </c>
      <c r="P29" s="73"/>
      <c r="Q29" s="73"/>
      <c r="R29" s="73"/>
      <c r="S29" s="113"/>
      <c r="T29" s="73"/>
      <c r="U29" s="113"/>
    </row>
    <row r="30" spans="3:21" ht="21" customHeight="1" x14ac:dyDescent="0.25">
      <c r="C30" s="117" t="s">
        <v>11</v>
      </c>
      <c r="D30" s="425">
        <f>Talnagögn!AI5</f>
        <v>603.55429468127068</v>
      </c>
      <c r="E30" s="425"/>
      <c r="F30" s="177">
        <f>D30/$D$33</f>
        <v>4.2883918295722308E-2</v>
      </c>
      <c r="G30" s="425">
        <f>Talnagögn!$AI$5-Talnagögn!$AH$5</f>
        <v>-15.405057166350616</v>
      </c>
      <c r="H30" s="425"/>
      <c r="I30" s="262">
        <f>Talnagögn!$AI$5/Talnagögn!$AH$5-1</f>
        <v>-2.4888641104405029E-2</v>
      </c>
      <c r="J30" s="409">
        <f>Talnagögn!$AI$5-Talnagögn!$R$5</f>
        <v>-5.6380312591321626</v>
      </c>
      <c r="K30" s="409"/>
      <c r="L30" s="316">
        <f>Talnagögn!$AI$5/Talnagögn!$R$5-1</f>
        <v>-9.2549282370371078E-3</v>
      </c>
      <c r="M30" s="425">
        <f>Talnagögn!$AI$5-Talnagögn!$C$5</f>
        <v>-91.560050133785808</v>
      </c>
      <c r="N30" s="425"/>
      <c r="O30" s="323">
        <f>Talnagögn!$AI$5/Talnagögn!$C$5-1</f>
        <v>-0.13171940820491401</v>
      </c>
      <c r="P30" s="73"/>
      <c r="Q30" s="73"/>
      <c r="R30" s="73"/>
      <c r="S30" s="113"/>
      <c r="T30" s="73"/>
      <c r="U30" s="113"/>
    </row>
    <row r="31" spans="3:21" ht="21" customHeight="1" x14ac:dyDescent="0.25">
      <c r="C31" s="111" t="s">
        <v>10</v>
      </c>
      <c r="D31" s="425">
        <f>Talnagögn!AI6</f>
        <v>9371.6006168717067</v>
      </c>
      <c r="E31" s="425"/>
      <c r="F31" s="139">
        <f>D31/$D$33</f>
        <v>0.66587373943930028</v>
      </c>
      <c r="G31" s="432">
        <f>Talnagögn!AI6-Talnagögn!AH6</f>
        <v>-26.579153485194183</v>
      </c>
      <c r="H31" s="425"/>
      <c r="I31" s="316">
        <f>Talnagögn!AI6/Talnagögn!AH6-1</f>
        <v>-2.8281171604132016E-3</v>
      </c>
      <c r="J31" s="432">
        <f>Talnagögn!AI6-Talnagögn!R6</f>
        <v>-263.84235123298458</v>
      </c>
      <c r="K31" s="425"/>
      <c r="L31" s="262">
        <f>Talnagögn!AI6/Talnagögn!R6-1</f>
        <v>-2.7382482788425699E-2</v>
      </c>
      <c r="M31" s="432">
        <f>Talnagögn!AI6-Talnagögn!C6</f>
        <v>-237.99983602164139</v>
      </c>
      <c r="N31" s="425"/>
      <c r="O31" s="119">
        <f>Talnagögn!AI6/Talnagögn!C6-1</f>
        <v>-2.4766881535639884E-2</v>
      </c>
      <c r="P31" s="73"/>
      <c r="Q31" s="73"/>
      <c r="R31" s="73"/>
      <c r="S31" s="113"/>
      <c r="T31" s="73"/>
      <c r="U31" s="113"/>
    </row>
    <row r="32" spans="3:21" ht="21" customHeight="1" x14ac:dyDescent="0.25">
      <c r="C32" s="118" t="s">
        <v>9</v>
      </c>
      <c r="D32" s="423">
        <f>Talnagögn!AI7</f>
        <v>264.5536299365545</v>
      </c>
      <c r="E32" s="423"/>
      <c r="F32" s="154">
        <f>D32/$D$33</f>
        <v>1.879714277739861E-2</v>
      </c>
      <c r="G32" s="424">
        <f>Talnagögn!$AI$7-Talnagögn!$AH$7</f>
        <v>-6.9925247630139324</v>
      </c>
      <c r="H32" s="424"/>
      <c r="I32" s="263">
        <f>Talnagögn!$AI$7/Talnagögn!$AH$7-1</f>
        <v>-2.5750778061100821E-2</v>
      </c>
      <c r="J32" s="423">
        <f>Talnagögn!$AI$7-Talnagögn!$R$7</f>
        <v>-80.099988392614591</v>
      </c>
      <c r="K32" s="423"/>
      <c r="L32" s="320">
        <f>Talnagögn!$AI$7/Talnagögn!$R$7-1</f>
        <v>-0.23240721737066838</v>
      </c>
      <c r="M32" s="424">
        <f>Talnagögn!$AI$7-Talnagögn!$C$7</f>
        <v>6.867353103850121</v>
      </c>
      <c r="N32" s="424"/>
      <c r="O32" s="256">
        <f>Talnagögn!$AI$7/Talnagögn!$C$7-1</f>
        <v>2.6650053655393302E-2</v>
      </c>
      <c r="P32" s="73"/>
      <c r="Q32" s="73"/>
      <c r="R32" s="73"/>
      <c r="S32" s="113"/>
      <c r="T32" s="73"/>
      <c r="U32" s="113"/>
    </row>
    <row r="33" spans="1:37" ht="28.5" customHeight="1" x14ac:dyDescent="0.25">
      <c r="C33" s="120" t="s">
        <v>91</v>
      </c>
      <c r="D33" s="422">
        <f>SUM(D28:E32)</f>
        <v>14074.140579208115</v>
      </c>
      <c r="E33" s="422"/>
      <c r="F33" s="332">
        <f>SUM(F28:F32)</f>
        <v>1</v>
      </c>
      <c r="G33" s="422">
        <f>SUM(G28:H32)</f>
        <v>10.175783954441897</v>
      </c>
      <c r="H33" s="422"/>
      <c r="I33" s="318">
        <f>Talnagögn!AI8/Talnagögn!AH8-1</f>
        <v>7.2353593759522106E-4</v>
      </c>
      <c r="J33" s="422">
        <f>SUM(J28:K32)</f>
        <v>375.92741745960393</v>
      </c>
      <c r="K33" s="422"/>
      <c r="L33" s="187">
        <f>Talnagögn!AI8/Talnagögn!R8-1</f>
        <v>2.7443536833647642E-2</v>
      </c>
      <c r="M33" s="422">
        <f>SUM(M28:N32)</f>
        <v>768.54055168481955</v>
      </c>
      <c r="N33" s="422"/>
      <c r="O33" s="211">
        <f>Talnagögn!AI8/Talnagögn!C8-1</f>
        <v>5.7760683478764729E-2</v>
      </c>
      <c r="P33" s="73"/>
      <c r="Q33" s="73"/>
      <c r="R33" s="73"/>
      <c r="S33" s="113"/>
      <c r="T33" s="73"/>
      <c r="U33" s="113"/>
    </row>
    <row r="34" spans="1:37" s="1" customFormat="1" x14ac:dyDescent="0.25">
      <c r="B34" s="6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spans="1:37" s="1" customFormat="1" ht="13.5" customHeight="1" x14ac:dyDescent="0.25">
      <c r="A35" s="1" t="s">
        <v>128</v>
      </c>
      <c r="B35" s="6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spans="1:37" s="1" customFormat="1" ht="33" customHeight="1" x14ac:dyDescent="0.25">
      <c r="B36" s="6"/>
      <c r="C36" s="427" t="s">
        <v>130</v>
      </c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37" s="1" customFormat="1" ht="28.5" customHeight="1" x14ac:dyDescent="0.25">
      <c r="B37" s="6"/>
      <c r="C37" s="428"/>
      <c r="D37" s="411" t="s">
        <v>25</v>
      </c>
      <c r="E37" s="413"/>
      <c r="F37" s="412"/>
      <c r="G37" s="413" t="s">
        <v>8</v>
      </c>
      <c r="H37" s="413"/>
      <c r="I37" s="412"/>
      <c r="J37" s="413" t="s">
        <v>7</v>
      </c>
      <c r="K37" s="413"/>
      <c r="L37" s="412"/>
      <c r="M37" s="411" t="s">
        <v>6</v>
      </c>
      <c r="N37" s="413"/>
      <c r="O37" s="413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spans="1:37" s="1" customFormat="1" ht="21" customHeight="1" x14ac:dyDescent="0.25">
      <c r="B38" s="6"/>
      <c r="C38" s="429"/>
      <c r="D38" s="430" t="s">
        <v>15</v>
      </c>
      <c r="E38" s="430"/>
      <c r="F38" s="125" t="s">
        <v>14</v>
      </c>
      <c r="G38" s="430" t="s">
        <v>15</v>
      </c>
      <c r="H38" s="430"/>
      <c r="I38" s="125" t="s">
        <v>14</v>
      </c>
      <c r="J38" s="430" t="s">
        <v>15</v>
      </c>
      <c r="K38" s="430"/>
      <c r="L38" s="125" t="s">
        <v>14</v>
      </c>
      <c r="M38" s="430" t="s">
        <v>15</v>
      </c>
      <c r="N38" s="430"/>
      <c r="O38" s="124" t="s">
        <v>14</v>
      </c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spans="1:37" s="1" customFormat="1" ht="21" customHeight="1" x14ac:dyDescent="0.25">
      <c r="B39" s="6"/>
      <c r="C39" s="116" t="s">
        <v>13</v>
      </c>
      <c r="D39" s="425">
        <f>Talnagögn!$AI$3</f>
        <v>1822.4455328981408</v>
      </c>
      <c r="E39" s="425"/>
      <c r="F39" s="315">
        <f>D39/$D$43</f>
        <v>0.38754493263097689</v>
      </c>
      <c r="G39" s="426">
        <f>Talnagögn!$AI$3-Talnagögn!$AH$3</f>
        <v>53.65482670692495</v>
      </c>
      <c r="H39" s="426"/>
      <c r="I39" s="264">
        <f>Talnagögn!$AI$3/Talnagögn!$AH$3-1</f>
        <v>3.0334186243244909E-2</v>
      </c>
      <c r="J39" s="425">
        <f>Talnagögn!$AI$3-Talnagögn!$R$3</f>
        <v>-336.02865574538737</v>
      </c>
      <c r="K39" s="425"/>
      <c r="L39" s="319">
        <f>Talnagögn!$AI$3/Talnagögn!$R$3-1</f>
        <v>-0.15567879269224028</v>
      </c>
      <c r="M39" s="425">
        <f>Talnagögn!$AI$3-Talnagögn!$C$3</f>
        <v>-18.089766648515933</v>
      </c>
      <c r="N39" s="425"/>
      <c r="O39" s="113">
        <f>Talnagögn!$AI$3/Talnagögn!$C$3-1</f>
        <v>-9.8285355640674865E-3</v>
      </c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spans="1:37" s="1" customFormat="1" ht="21" customHeight="1" x14ac:dyDescent="0.25">
      <c r="B40" s="6"/>
      <c r="C40" s="117" t="s">
        <v>12</v>
      </c>
      <c r="D40" s="425">
        <f>Talnagögn!$AI$4</f>
        <v>2011.9865048204438</v>
      </c>
      <c r="E40" s="425"/>
      <c r="F40" s="139">
        <f>D40/$D$43</f>
        <v>0.42785101688339683</v>
      </c>
      <c r="G40" s="409">
        <f>Talnagögn!$AI$4-Talnagögn!$AH$4</f>
        <v>5.4976926620756785</v>
      </c>
      <c r="H40" s="409"/>
      <c r="I40" s="262">
        <f>Talnagögn!$AI$4/Talnagögn!$AH$4-1</f>
        <v>2.7399567985439965E-3</v>
      </c>
      <c r="J40" s="425">
        <f>Talnagögn!$AI$4-Talnagögn!$R$4</f>
        <v>1061.5364440897226</v>
      </c>
      <c r="K40" s="425"/>
      <c r="L40" s="132">
        <f>Talnagögn!$AI$4/Talnagögn!$R$4-1</f>
        <v>1.1168776645388361</v>
      </c>
      <c r="M40" s="425">
        <f>Talnagögn!$AI$4-Talnagögn!$C$4</f>
        <v>1109.3228513849126</v>
      </c>
      <c r="N40" s="425"/>
      <c r="O40" s="324">
        <f>Talnagögn!$AI$4/Talnagögn!$C$4-1</f>
        <v>1.228943745727257</v>
      </c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spans="1:37" s="1" customFormat="1" ht="21" customHeight="1" x14ac:dyDescent="0.25">
      <c r="B41" s="6"/>
      <c r="C41" s="117" t="s">
        <v>11</v>
      </c>
      <c r="D41" s="425">
        <f>Talnagögn!$AI$5</f>
        <v>603.55429468127068</v>
      </c>
      <c r="E41" s="425"/>
      <c r="F41" s="177">
        <f>D41/$D$43</f>
        <v>0.12834644671076878</v>
      </c>
      <c r="G41" s="425">
        <f>Talnagögn!$AI$5-Talnagögn!$AH$5</f>
        <v>-15.405057166350616</v>
      </c>
      <c r="H41" s="425"/>
      <c r="I41" s="262">
        <f>Talnagögn!$AI$5/Talnagögn!$AH$5-1</f>
        <v>-2.4888641104405029E-2</v>
      </c>
      <c r="J41" s="409">
        <f>Talnagögn!$AI$5-Talnagögn!$R$5</f>
        <v>-5.6380312591321626</v>
      </c>
      <c r="K41" s="409"/>
      <c r="L41" s="316">
        <f>Talnagögn!$AI$5/Talnagögn!$R$5-1</f>
        <v>-9.2549282370371078E-3</v>
      </c>
      <c r="M41" s="425">
        <f>Talnagögn!$AI$5-Talnagögn!$C$5</f>
        <v>-91.560050133785808</v>
      </c>
      <c r="N41" s="425"/>
      <c r="O41" s="323">
        <f>Talnagögn!$AI$5/Talnagögn!$C$5-1</f>
        <v>-0.13171940820491401</v>
      </c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spans="1:37" s="1" customFormat="1" ht="21" customHeight="1" x14ac:dyDescent="0.25">
      <c r="B42" s="6"/>
      <c r="C42" s="118" t="s">
        <v>9</v>
      </c>
      <c r="D42" s="423">
        <f>Talnagögn!$AI$7</f>
        <v>264.5536299365545</v>
      </c>
      <c r="E42" s="423"/>
      <c r="F42" s="154">
        <f>D42/$D$43</f>
        <v>5.6257603774857376E-2</v>
      </c>
      <c r="G42" s="424">
        <f>Talnagögn!$AI$7-Talnagögn!$AH$7</f>
        <v>-6.9925247630139324</v>
      </c>
      <c r="H42" s="424"/>
      <c r="I42" s="263">
        <f>Talnagögn!$AI$7/Talnagögn!$AH$7-1</f>
        <v>-2.5750778061100821E-2</v>
      </c>
      <c r="J42" s="423">
        <f>Talnagögn!$AI$7-Talnagögn!$R$7</f>
        <v>-80.099988392614591</v>
      </c>
      <c r="K42" s="423"/>
      <c r="L42" s="320">
        <f>Talnagögn!$AI$7/Talnagögn!$R$7-1</f>
        <v>-0.23240721737066838</v>
      </c>
      <c r="M42" s="424">
        <f>Talnagögn!$AI$7-Talnagögn!$C$7</f>
        <v>6.867353103850121</v>
      </c>
      <c r="N42" s="424"/>
      <c r="O42" s="256">
        <f>Talnagögn!$AI$7/Talnagögn!$C$7-1</f>
        <v>2.6650053655393302E-2</v>
      </c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spans="1:37" s="1" customFormat="1" ht="28.5" customHeight="1" x14ac:dyDescent="0.25">
      <c r="B43" s="6"/>
      <c r="C43" s="120" t="s">
        <v>92</v>
      </c>
      <c r="D43" s="422">
        <f>SUM(D39:E42)</f>
        <v>4702.5399623364101</v>
      </c>
      <c r="E43" s="422"/>
      <c r="F43" s="332">
        <f>SUM(F39:F42)</f>
        <v>0.99999999999999978</v>
      </c>
      <c r="G43" s="422">
        <f>SUM(G39:H42)</f>
        <v>36.75493743963608</v>
      </c>
      <c r="H43" s="422"/>
      <c r="I43" s="317">
        <f>Talnagögn!AI9/Talnagögn!AH9-1</f>
        <v>7.8775462743159164E-3</v>
      </c>
      <c r="J43" s="422">
        <f>SUM(J39:K42)</f>
        <v>639.76976869258851</v>
      </c>
      <c r="K43" s="422"/>
      <c r="L43" s="321">
        <f>Talnagögn!AI9/Talnagögn!R9-1</f>
        <v>0.15747131592466235</v>
      </c>
      <c r="M43" s="422">
        <f>SUM(M39:N42)</f>
        <v>1006.5403877064609</v>
      </c>
      <c r="N43" s="422"/>
      <c r="O43" s="322">
        <f>Talnagögn!AI9/Talnagögn!C9-1</f>
        <v>0.27233238732372822</v>
      </c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spans="1:37" s="1" customFormat="1" ht="13.5" customHeight="1" x14ac:dyDescent="0.25">
      <c r="B44" s="6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spans="1:37" s="1" customFormat="1" ht="13.5" customHeight="1" x14ac:dyDescent="0.25">
      <c r="B45" s="6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spans="1:37" s="1" customFormat="1" ht="13.5" customHeight="1" x14ac:dyDescent="0.25">
      <c r="B46" s="6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8" spans="1:37" s="2" customFormat="1" ht="90" customHeight="1" x14ac:dyDescent="0.25">
      <c r="C48" s="2" t="s">
        <v>109</v>
      </c>
      <c r="D48" s="3"/>
      <c r="AH48" s="3"/>
      <c r="AI48" s="3"/>
      <c r="AJ48" s="3"/>
      <c r="AK48" s="3"/>
    </row>
    <row r="104" spans="2:46" s="2" customFormat="1" ht="90.75" customHeight="1" x14ac:dyDescent="0.25">
      <c r="C104" s="431" t="s">
        <v>129</v>
      </c>
      <c r="D104" s="431"/>
      <c r="E104" s="431"/>
      <c r="F104" s="431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1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1"/>
      <c r="AE104" s="431"/>
      <c r="AF104" s="431"/>
      <c r="AG104" s="431"/>
      <c r="AH104" s="431"/>
      <c r="AI104" s="431"/>
      <c r="AJ104" s="431"/>
      <c r="AK104" s="431"/>
      <c r="AL104" s="431"/>
      <c r="AM104" s="431"/>
      <c r="AN104" s="431"/>
      <c r="AO104" s="431"/>
      <c r="AQ104" s="3"/>
      <c r="AR104" s="3"/>
      <c r="AS104" s="3"/>
      <c r="AT104" s="3"/>
    </row>
    <row r="105" spans="2:46" s="1" customFormat="1" ht="13.5" customHeight="1" x14ac:dyDescent="0.25">
      <c r="B105" s="6"/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5"/>
      <c r="Z105" s="16"/>
      <c r="AA105" s="16"/>
      <c r="AB105" s="16"/>
      <c r="AC105" s="16"/>
      <c r="AD105" s="16"/>
      <c r="AE105" s="16"/>
      <c r="AF105" s="16"/>
      <c r="AG105" s="16"/>
      <c r="AH105" s="16"/>
      <c r="AI105" s="17"/>
    </row>
    <row r="106" spans="2:46" s="1" customFormat="1" ht="13.5" customHeight="1" x14ac:dyDescent="0.25">
      <c r="B106" s="6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5"/>
      <c r="Z106" s="16"/>
      <c r="AA106" s="16"/>
      <c r="AB106" s="16"/>
      <c r="AC106" s="16"/>
      <c r="AD106" s="16"/>
      <c r="AE106" s="16"/>
      <c r="AF106" s="16"/>
      <c r="AG106" s="16"/>
      <c r="AH106" s="16"/>
      <c r="AI106" s="17"/>
    </row>
    <row r="107" spans="2:46" s="1" customFormat="1" ht="13.5" customHeight="1" x14ac:dyDescent="0.25">
      <c r="B107" s="6"/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5"/>
      <c r="Z107" s="16"/>
      <c r="AA107" s="16"/>
      <c r="AB107" s="16"/>
      <c r="AC107" s="16"/>
      <c r="AD107" s="16"/>
      <c r="AE107" s="16"/>
      <c r="AF107" s="16"/>
      <c r="AG107" s="16"/>
      <c r="AH107" s="16"/>
      <c r="AI107" s="17"/>
    </row>
    <row r="108" spans="2:46" s="1" customFormat="1" ht="13.5" customHeight="1" x14ac:dyDescent="0.25">
      <c r="B108" s="6"/>
      <c r="C108" s="13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5"/>
      <c r="Z108" s="16"/>
      <c r="AA108" s="16"/>
      <c r="AB108" s="16"/>
      <c r="AC108" s="16"/>
      <c r="AD108" s="16"/>
      <c r="AE108" s="16"/>
      <c r="AF108" s="16"/>
      <c r="AG108" s="16"/>
      <c r="AH108" s="16"/>
      <c r="AI108" s="17"/>
    </row>
    <row r="109" spans="2:46" s="1" customFormat="1" ht="13.5" customHeight="1" x14ac:dyDescent="0.25">
      <c r="B109" s="6"/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5"/>
      <c r="Z109" s="16"/>
      <c r="AA109" s="16"/>
      <c r="AB109" s="16"/>
      <c r="AC109" s="16"/>
      <c r="AD109" s="16"/>
      <c r="AE109" s="16"/>
      <c r="AF109" s="16"/>
      <c r="AG109" s="16"/>
      <c r="AH109" s="16"/>
      <c r="AI109" s="17"/>
    </row>
    <row r="110" spans="2:46" s="1" customFormat="1" ht="13.5" customHeight="1" x14ac:dyDescent="0.25">
      <c r="B110" s="6"/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5"/>
      <c r="Z110" s="16"/>
      <c r="AA110" s="16"/>
      <c r="AB110" s="16"/>
      <c r="AC110" s="16"/>
      <c r="AD110" s="16"/>
      <c r="AE110" s="16"/>
      <c r="AF110" s="16"/>
      <c r="AG110" s="16"/>
      <c r="AH110" s="16"/>
      <c r="AI110" s="17"/>
    </row>
    <row r="111" spans="2:46" s="1" customFormat="1" ht="13.5" customHeight="1" x14ac:dyDescent="0.25">
      <c r="B111" s="6"/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5"/>
      <c r="Z111" s="16"/>
      <c r="AA111" s="16"/>
      <c r="AB111" s="16"/>
      <c r="AC111" s="16"/>
      <c r="AD111" s="16"/>
      <c r="AE111" s="16"/>
      <c r="AF111" s="16"/>
      <c r="AG111" s="16"/>
      <c r="AH111" s="16"/>
      <c r="AI111" s="17"/>
    </row>
    <row r="112" spans="2:46" s="1" customFormat="1" ht="33" customHeight="1" x14ac:dyDescent="0.25">
      <c r="B112" s="6"/>
      <c r="C112" s="427" t="s">
        <v>130</v>
      </c>
      <c r="D112" s="427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15"/>
      <c r="Q112" s="15"/>
      <c r="R112" s="15"/>
      <c r="S112" s="16"/>
      <c r="T112" s="16"/>
      <c r="U112" s="16"/>
      <c r="V112" s="16"/>
      <c r="W112" s="16"/>
      <c r="X112" s="16"/>
      <c r="Y112" s="16"/>
      <c r="Z112" s="16"/>
      <c r="AA112" s="16"/>
      <c r="AB112" s="17"/>
    </row>
    <row r="113" spans="2:35" s="1" customFormat="1" ht="28.5" customHeight="1" x14ac:dyDescent="0.25">
      <c r="B113" s="6"/>
      <c r="C113" s="428"/>
      <c r="D113" s="411" t="s">
        <v>25</v>
      </c>
      <c r="E113" s="413"/>
      <c r="F113" s="412"/>
      <c r="G113" s="411" t="s">
        <v>8</v>
      </c>
      <c r="H113" s="413"/>
      <c r="I113" s="412"/>
      <c r="J113" s="411" t="s">
        <v>7</v>
      </c>
      <c r="K113" s="413"/>
      <c r="L113" s="412"/>
      <c r="M113" s="411" t="s">
        <v>6</v>
      </c>
      <c r="N113" s="413"/>
      <c r="O113" s="413"/>
      <c r="P113" s="15"/>
      <c r="Q113" s="15"/>
      <c r="R113" s="15"/>
      <c r="S113" s="4"/>
      <c r="T113" s="4"/>
      <c r="U113" s="408"/>
      <c r="V113" s="408"/>
      <c r="W113" s="408"/>
      <c r="X113" s="16"/>
      <c r="Y113" s="16"/>
      <c r="Z113" s="16"/>
      <c r="AA113" s="16"/>
      <c r="AB113" s="17"/>
    </row>
    <row r="114" spans="2:35" s="1" customFormat="1" ht="21" customHeight="1" x14ac:dyDescent="0.25">
      <c r="B114" s="6"/>
      <c r="C114" s="429"/>
      <c r="D114" s="435" t="s">
        <v>15</v>
      </c>
      <c r="E114" s="436"/>
      <c r="F114" s="361" t="s">
        <v>14</v>
      </c>
      <c r="G114" s="435" t="s">
        <v>15</v>
      </c>
      <c r="H114" s="436"/>
      <c r="I114" s="361" t="s">
        <v>14</v>
      </c>
      <c r="J114" s="435" t="s">
        <v>15</v>
      </c>
      <c r="K114" s="436"/>
      <c r="L114" s="361" t="s">
        <v>14</v>
      </c>
      <c r="M114" s="435" t="s">
        <v>15</v>
      </c>
      <c r="N114" s="436"/>
      <c r="O114" s="360" t="s">
        <v>14</v>
      </c>
      <c r="R114" s="15"/>
      <c r="S114" s="121"/>
      <c r="T114" s="121"/>
      <c r="U114" s="410"/>
      <c r="V114" s="410"/>
      <c r="W114" s="121"/>
      <c r="X114" s="16"/>
      <c r="Y114" s="16"/>
      <c r="Z114" s="16"/>
      <c r="AA114" s="16"/>
      <c r="AB114" s="17"/>
    </row>
    <row r="115" spans="2:35" s="1" customFormat="1" ht="21" customHeight="1" x14ac:dyDescent="0.25">
      <c r="B115" s="6"/>
      <c r="C115" s="354" t="str">
        <f>Talnagögn!A12</f>
        <v>Fiskiskip</v>
      </c>
      <c r="D115" s="433">
        <f>Talnagögn!$AI$12</f>
        <v>483.84979942226926</v>
      </c>
      <c r="E115" s="434"/>
      <c r="F115" s="315">
        <f>Talnagögn!$AI$12/Talnagögn!$AI$9</f>
        <v>0.10289116164828369</v>
      </c>
      <c r="G115" s="448">
        <f>Talnagögn!$AI$12-Talnagögn!$AH$12</f>
        <v>-90.331275554286776</v>
      </c>
      <c r="H115" s="449"/>
      <c r="I115" s="319">
        <f>Talnagögn!$AI$12/Talnagögn!$AH$12-1</f>
        <v>-0.15732193116600901</v>
      </c>
      <c r="J115" s="438">
        <f>Talnagögn!$AI$12-Talnagögn!$R$12</f>
        <v>-258.4259975353101</v>
      </c>
      <c r="K115" s="439"/>
      <c r="L115" s="359">
        <f>Talnagögn!$AI$12/Talnagögn!$R$12-1</f>
        <v>-0.34815360893422609</v>
      </c>
      <c r="M115" s="433">
        <f>Talnagögn!$AI$12-Talnagögn!$C$12</f>
        <v>-276.58763773470878</v>
      </c>
      <c r="N115" s="434"/>
      <c r="O115" s="323">
        <f>Talnagögn!$AI$12/Talnagögn!$C$12-1</f>
        <v>-0.36372175305936771</v>
      </c>
      <c r="R115" s="15"/>
      <c r="S115" s="356"/>
      <c r="T115" s="306"/>
      <c r="U115" s="358"/>
      <c r="V115" s="358"/>
      <c r="W115" s="133"/>
      <c r="X115" s="16"/>
      <c r="Y115" s="16"/>
      <c r="Z115" s="16"/>
      <c r="AA115" s="16"/>
      <c r="AB115" s="17"/>
    </row>
    <row r="116" spans="2:35" s="1" customFormat="1" ht="21" customHeight="1" x14ac:dyDescent="0.25">
      <c r="B116" s="6"/>
      <c r="C116" s="144" t="str">
        <f>Talnagögn!A13</f>
        <v>Vegasamgöngur</v>
      </c>
      <c r="D116" s="432">
        <f>Talnagögn!$AI$13</f>
        <v>925.60832287035737</v>
      </c>
      <c r="E116" s="425"/>
      <c r="F116" s="139">
        <f>Talnagögn!$AI$13/Talnagögn!AI9</f>
        <v>0.19683156980775096</v>
      </c>
      <c r="G116" s="432">
        <f>Talnagögn!$AI$13-Talnagögn!$AH$13</f>
        <v>66.015024199525442</v>
      </c>
      <c r="H116" s="425"/>
      <c r="I116" s="262">
        <f>Talnagögn!$AI$13/Talnagögn!$AH$13-1</f>
        <v>7.6797974462577745E-2</v>
      </c>
      <c r="J116" s="440">
        <f>Talnagögn!$AI$13-Talnagögn!$R$13</f>
        <v>150.6536167325545</v>
      </c>
      <c r="K116" s="441"/>
      <c r="L116" s="359">
        <f>Talnagögn!$AI$13/Talnagögn!$R$13-1</f>
        <v>0.19440312516247271</v>
      </c>
      <c r="M116" s="432">
        <f>Talnagögn!$AI$13-Talnagögn!$C$13</f>
        <v>394.92082034801547</v>
      </c>
      <c r="N116" s="425"/>
      <c r="O116" s="324">
        <f>Talnagögn!$AI$13/Talnagögn!$C$13-1</f>
        <v>0.74416830709404036</v>
      </c>
      <c r="R116" s="15"/>
      <c r="S116" s="356"/>
      <c r="T116" s="306"/>
      <c r="U116" s="358"/>
      <c r="V116" s="358"/>
      <c r="W116" s="119"/>
      <c r="X116" s="16"/>
      <c r="Y116" s="16"/>
      <c r="Z116" s="16"/>
      <c r="AA116" s="16"/>
      <c r="AB116" s="17"/>
    </row>
    <row r="117" spans="2:35" s="1" customFormat="1" ht="21" customHeight="1" x14ac:dyDescent="0.25">
      <c r="B117" s="6"/>
      <c r="C117" s="144" t="str">
        <f>Talnagögn!A18</f>
        <v>Jarðvarmavirkjanir</v>
      </c>
      <c r="D117" s="432">
        <f>Talnagögn!$AI$18</f>
        <v>190.25900000000001</v>
      </c>
      <c r="E117" s="425"/>
      <c r="F117" s="177">
        <f>Talnagögn!$AI$18/Talnagögn!AI9</f>
        <v>4.0458773667809894E-2</v>
      </c>
      <c r="G117" s="432">
        <f>Talnagögn!$AI$18-Talnagögn!$AH$18</f>
        <v>10.551200000000023</v>
      </c>
      <c r="H117" s="425"/>
      <c r="I117" s="262">
        <f>Talnagögn!$AI$18/Talnagögn!$AH$18-1</f>
        <v>5.8713088691754178E-2</v>
      </c>
      <c r="J117" s="440">
        <f>Talnagögn!$AI$18-Talnagögn!$R$18</f>
        <v>70.821606693838589</v>
      </c>
      <c r="K117" s="441"/>
      <c r="L117" s="359">
        <f>Talnagögn!$AI$18/Talnagögn!$R$18-1</f>
        <v>0.59296008338273998</v>
      </c>
      <c r="M117" s="432">
        <f>Talnagögn!$AI$18-Talnagögn!$C$18</f>
        <v>128.68466564245418</v>
      </c>
      <c r="N117" s="425"/>
      <c r="O117" s="323">
        <f>Talnagögn!$AI$18/Talnagögn!$C$18-1</f>
        <v>2.0899075399697615</v>
      </c>
      <c r="R117" s="15"/>
      <c r="S117" s="356"/>
      <c r="T117" s="355"/>
      <c r="U117" s="358"/>
      <c r="V117" s="158"/>
      <c r="W117" s="119"/>
      <c r="X117" s="16"/>
      <c r="Y117" s="16"/>
      <c r="Z117" s="16"/>
      <c r="AA117" s="16"/>
      <c r="AB117" s="17"/>
    </row>
    <row r="118" spans="2:35" s="1" customFormat="1" ht="21" customHeight="1" x14ac:dyDescent="0.25">
      <c r="B118" s="6"/>
      <c r="C118" s="144" t="str">
        <f>Talnagögn!A22</f>
        <v>Álframleiðsla</v>
      </c>
      <c r="D118" s="432">
        <f>Talnagögn!$AI$22</f>
        <v>1354.2007303406649</v>
      </c>
      <c r="E118" s="425"/>
      <c r="F118" s="139">
        <f>Talnagögn!$AI$22/Talnagögn!AI$9</f>
        <v>0.28797218974995042</v>
      </c>
      <c r="G118" s="447">
        <f>Talnagögn!$AI$22-Talnagögn!$AH$22</f>
        <v>-6.8891131229165694</v>
      </c>
      <c r="H118" s="409"/>
      <c r="I118" s="262">
        <f>Talnagögn!$AI$22/Talnagögn!$AH$22-1</f>
        <v>-5.0614683196708032E-3</v>
      </c>
      <c r="J118" s="440">
        <f>Talnagögn!$AI$22-Talnagögn!$R$22</f>
        <v>909.39221417357771</v>
      </c>
      <c r="K118" s="441"/>
      <c r="L118" s="359">
        <f>Talnagögn!$AI$22/Talnagögn!$R$22-1</f>
        <v>2.0444577410743081</v>
      </c>
      <c r="M118" s="432">
        <f>Talnagögn!$AI$22-Talnagögn!$C$22</f>
        <v>770.17425756985892</v>
      </c>
      <c r="N118" s="425"/>
      <c r="O118" s="323">
        <f>Talnagögn!$AI$22/Talnagögn!$C$22-1</f>
        <v>1.3187317587093426</v>
      </c>
      <c r="R118" s="15"/>
      <c r="S118" s="356"/>
      <c r="T118" s="306"/>
      <c r="U118" s="358"/>
      <c r="V118" s="158"/>
      <c r="W118" s="119"/>
      <c r="X118" s="16"/>
      <c r="Y118" s="16"/>
      <c r="Z118" s="16"/>
      <c r="AA118" s="16"/>
      <c r="AB118" s="17"/>
    </row>
    <row r="119" spans="2:35" s="1" customFormat="1" ht="21" customHeight="1" x14ac:dyDescent="0.25">
      <c r="B119" s="6"/>
      <c r="C119" s="144" t="str">
        <f>Talnagögn!A23</f>
        <v>Kísil- og kísilmálmframleiðsla</v>
      </c>
      <c r="D119" s="432">
        <f>Talnagögn!$AI$23</f>
        <v>517.72039053568778</v>
      </c>
      <c r="E119" s="425"/>
      <c r="F119" s="139">
        <f>Talnagögn!$AI$23/Talnagögn!$AI$9</f>
        <v>0.11009377797577796</v>
      </c>
      <c r="G119" s="432">
        <f>Talnagögn!$AI$23-Talnagögn!$AH$23</f>
        <v>41.695798826362534</v>
      </c>
      <c r="H119" s="425"/>
      <c r="I119" s="262">
        <f>Talnagögn!$AI$23/Talnagögn!$AH$23-1</f>
        <v>8.7591690749925011E-2</v>
      </c>
      <c r="J119" s="440">
        <f>Talnagögn!$AI$23-Talnagögn!$R$23</f>
        <v>137.77749652928782</v>
      </c>
      <c r="K119" s="441"/>
      <c r="L119" s="359">
        <f>Talnagögn!$AI$23/Talnagögn!$R$23-1</f>
        <v>0.36262685446346854</v>
      </c>
      <c r="M119" s="432">
        <f>Talnagögn!$AI$23-Talnagögn!$C$23</f>
        <v>307.16566882902112</v>
      </c>
      <c r="N119" s="425"/>
      <c r="O119" s="323">
        <f>Talnagögn!$AI$23/Talnagögn!$C$23-1</f>
        <v>1.458840088406792</v>
      </c>
      <c r="R119" s="15"/>
      <c r="S119" s="356"/>
      <c r="T119" s="306"/>
      <c r="U119" s="358"/>
      <c r="V119" s="112"/>
      <c r="W119" s="119"/>
      <c r="X119" s="16"/>
      <c r="Y119" s="16"/>
      <c r="Z119" s="16"/>
      <c r="AA119" s="16"/>
      <c r="AB119" s="17"/>
    </row>
    <row r="120" spans="2:35" s="1" customFormat="1" ht="21" customHeight="1" x14ac:dyDescent="0.25">
      <c r="B120" s="6"/>
      <c r="C120" s="144" t="s">
        <v>11</v>
      </c>
      <c r="D120" s="432">
        <f>Talnagögn!$AI$37</f>
        <v>603.55429468127068</v>
      </c>
      <c r="E120" s="425"/>
      <c r="F120" s="139">
        <f>Talnagögn!$AI$37/Talnagögn!AI9</f>
        <v>0.12834644671076884</v>
      </c>
      <c r="G120" s="432">
        <f>Talnagögn!$AI$37-Talnagögn!$AH$37</f>
        <v>-15.405057166350616</v>
      </c>
      <c r="H120" s="425"/>
      <c r="I120" s="262">
        <f>Talnagögn!$AI$37/Talnagögn!$AH$37-1</f>
        <v>-2.4888641104405029E-2</v>
      </c>
      <c r="J120" s="442">
        <f>Talnagögn!$AI$37-Talnagögn!$R$37</f>
        <v>-5.6380312591321626</v>
      </c>
      <c r="K120" s="443"/>
      <c r="L120" s="384">
        <f>Talnagögn!$AI$37/Talnagögn!$R$37-1</f>
        <v>-9.2549282370371078E-3</v>
      </c>
      <c r="M120" s="432">
        <f>Talnagögn!$AI$37-Talnagögn!$C$37</f>
        <v>-91.560050133785808</v>
      </c>
      <c r="N120" s="425"/>
      <c r="O120" s="323">
        <f>Talnagögn!$AI$37/Talnagögn!$C$37-1</f>
        <v>-0.13171940820491401</v>
      </c>
      <c r="R120" s="15"/>
      <c r="S120" s="356"/>
      <c r="T120" s="306"/>
      <c r="U120" s="358"/>
      <c r="V120" s="158"/>
      <c r="W120" s="119"/>
      <c r="X120" s="16"/>
      <c r="Y120" s="16"/>
      <c r="Z120" s="16"/>
      <c r="AA120" s="16"/>
      <c r="AB120" s="17"/>
    </row>
    <row r="121" spans="2:35" s="1" customFormat="1" ht="21" customHeight="1" x14ac:dyDescent="0.25">
      <c r="B121" s="6"/>
      <c r="C121" s="117" t="s">
        <v>9</v>
      </c>
      <c r="D121" s="432">
        <f>Talnagögn!$AI$68</f>
        <v>264.5536299365545</v>
      </c>
      <c r="E121" s="425"/>
      <c r="F121" s="177">
        <f>Talnagögn!$AI$68/Talnagögn!AI9</f>
        <v>5.6257603774857404E-2</v>
      </c>
      <c r="G121" s="447">
        <f>Talnagögn!$AI$68-Talnagögn!$AH$68</f>
        <v>-6.9925247630139324</v>
      </c>
      <c r="H121" s="409"/>
      <c r="I121" s="262">
        <f>Talnagögn!$AI$68/Talnagögn!$AH$68-1</f>
        <v>-2.5750778061100821E-2</v>
      </c>
      <c r="J121" s="440">
        <f>Talnagögn!$AI$68-Talnagögn!$R$68</f>
        <v>-80.099988392614591</v>
      </c>
      <c r="K121" s="441"/>
      <c r="L121" s="359">
        <f>Talnagögn!$AI$68/Talnagögn!$R$68-1</f>
        <v>-0.23240721737066838</v>
      </c>
      <c r="M121" s="447">
        <f>Talnagögn!$AI$68-Talnagögn!$C$68</f>
        <v>6.867353103850121</v>
      </c>
      <c r="N121" s="409"/>
      <c r="O121" s="119">
        <f>Talnagögn!$AI$68/Talnagögn!$C$68-1</f>
        <v>2.6650053655393302E-2</v>
      </c>
      <c r="R121" s="15"/>
      <c r="S121" s="356"/>
      <c r="T121" s="355"/>
      <c r="U121" s="358"/>
      <c r="V121" s="358"/>
      <c r="W121" s="133"/>
      <c r="X121" s="16"/>
      <c r="Y121" s="16"/>
      <c r="Z121" s="16"/>
      <c r="AA121" s="16"/>
      <c r="AB121" s="17"/>
    </row>
    <row r="122" spans="2:35" s="1" customFormat="1" ht="21" customHeight="1" x14ac:dyDescent="0.25">
      <c r="B122" s="6"/>
      <c r="C122" s="118" t="s">
        <v>23</v>
      </c>
      <c r="D122" s="446">
        <f>D123-SUM(D115:E121)</f>
        <v>362.79379454960326</v>
      </c>
      <c r="E122" s="423"/>
      <c r="F122" s="154">
        <f>D122/D123</f>
        <v>7.7148476664800722E-2</v>
      </c>
      <c r="G122" s="450">
        <f>(Talnagögn!$AI$9-Talnagögn!$AH$9)-SUM(G115:H121)</f>
        <v>38.110885020314782</v>
      </c>
      <c r="H122" s="424"/>
      <c r="I122" s="320">
        <f>$D$122/($D$122-G122)-1</f>
        <v>0.11737878373569544</v>
      </c>
      <c r="J122" s="444">
        <f>(Talnagögn!$AI$9-Talnagögn!$R$9)-SUM(J115:J121)</f>
        <v>-284.7111482496141</v>
      </c>
      <c r="K122" s="445"/>
      <c r="L122" s="320">
        <f>$D$122/($D$122-J122)-1</f>
        <v>-0.43970498050375384</v>
      </c>
      <c r="M122" s="446">
        <f>(Talnagögn!$AI$9-Talnagögn!$C$9)-SUM(M115:M121)</f>
        <v>-233.12468991824699</v>
      </c>
      <c r="N122" s="423"/>
      <c r="O122" s="137">
        <f>$D$122/($D$122-M122)-1</f>
        <v>-0.39120231372991421</v>
      </c>
      <c r="R122" s="15"/>
      <c r="S122" s="356"/>
      <c r="T122" s="355"/>
      <c r="U122" s="358"/>
      <c r="V122" s="85"/>
      <c r="W122" s="119"/>
      <c r="X122" s="16"/>
      <c r="Y122" s="16"/>
      <c r="Z122" s="16"/>
      <c r="AA122" s="16"/>
      <c r="AB122" s="17"/>
    </row>
    <row r="123" spans="2:35" s="1" customFormat="1" ht="28.5" customHeight="1" x14ac:dyDescent="0.25">
      <c r="B123" s="6"/>
      <c r="C123" s="120" t="s">
        <v>24</v>
      </c>
      <c r="D123" s="437">
        <f>Talnagögn!$AI$9</f>
        <v>4702.5399623364083</v>
      </c>
      <c r="E123" s="422"/>
      <c r="F123" s="332">
        <f>SUM(F115:F122)</f>
        <v>1</v>
      </c>
      <c r="G123" s="437">
        <f>Talnagögn!$AI$9-Talnagögn!$AH$9</f>
        <v>36.754937439634887</v>
      </c>
      <c r="H123" s="422"/>
      <c r="I123" s="366">
        <f>$D$123/($D$123-G123)-1</f>
        <v>7.8775462743159164E-3</v>
      </c>
      <c r="J123" s="437">
        <f>Talnagögn!$AI$9-Talnagögn!$R$9</f>
        <v>639.7697686925876</v>
      </c>
      <c r="K123" s="422"/>
      <c r="L123" s="367">
        <f>$D$123/($D$123-J123)-1</f>
        <v>0.15747131592466235</v>
      </c>
      <c r="M123" s="437">
        <f>Talnagögn!$AI$9-Talnagögn!$C$9</f>
        <v>1006.5403877064582</v>
      </c>
      <c r="N123" s="422"/>
      <c r="O123" s="322">
        <f>$D$123/($D$123-$M$123)-1</f>
        <v>0.27233238732372822</v>
      </c>
      <c r="R123" s="15"/>
      <c r="S123" s="364"/>
      <c r="T123" s="365"/>
      <c r="U123" s="16"/>
      <c r="V123" s="16"/>
      <c r="W123" s="16"/>
      <c r="X123" s="16"/>
      <c r="Y123" s="16"/>
      <c r="Z123" s="16"/>
      <c r="AA123" s="16"/>
      <c r="AB123" s="17"/>
    </row>
    <row r="124" spans="2:35" s="1" customFormat="1" ht="13.5" customHeight="1" x14ac:dyDescent="0.25">
      <c r="B124" s="6"/>
      <c r="C124" s="13"/>
      <c r="D124" s="357"/>
      <c r="E124" s="357"/>
      <c r="F124" s="14"/>
      <c r="G124" s="14"/>
      <c r="H124" s="14"/>
      <c r="I124" s="362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5"/>
      <c r="Z124" s="16"/>
      <c r="AA124" s="16"/>
      <c r="AB124" s="16"/>
      <c r="AC124" s="16"/>
      <c r="AD124" s="16"/>
      <c r="AE124" s="16"/>
      <c r="AF124" s="16"/>
      <c r="AG124" s="16"/>
      <c r="AH124" s="16"/>
      <c r="AI124" s="17"/>
    </row>
    <row r="125" spans="2:35" s="1" customFormat="1" ht="13.5" customHeight="1" x14ac:dyDescent="0.25">
      <c r="B125" s="6"/>
      <c r="C125" s="13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5"/>
      <c r="Z125" s="16"/>
      <c r="AA125" s="16"/>
      <c r="AB125" s="16"/>
      <c r="AC125" s="16"/>
      <c r="AD125" s="16"/>
      <c r="AE125" s="16"/>
      <c r="AF125" s="16"/>
      <c r="AG125" s="16"/>
      <c r="AH125" s="16"/>
      <c r="AI125" s="17"/>
    </row>
    <row r="126" spans="2:35" s="1" customFormat="1" ht="13.5" customHeight="1" x14ac:dyDescent="0.25">
      <c r="B126" s="6"/>
      <c r="C126" s="13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5"/>
      <c r="Z126" s="16"/>
      <c r="AA126" s="16"/>
      <c r="AB126" s="16"/>
      <c r="AC126" s="16"/>
      <c r="AD126" s="16"/>
      <c r="AE126" s="16"/>
      <c r="AF126" s="16"/>
      <c r="AG126" s="16"/>
      <c r="AH126" s="16"/>
      <c r="AI126" s="17"/>
    </row>
    <row r="127" spans="2:35" s="1" customFormat="1" ht="13.5" customHeight="1" x14ac:dyDescent="0.25">
      <c r="B127" s="6"/>
      <c r="C127" s="13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5"/>
      <c r="Z127" s="16"/>
      <c r="AA127" s="16"/>
      <c r="AB127" s="16"/>
      <c r="AC127" s="16"/>
      <c r="AD127" s="16"/>
      <c r="AE127" s="16"/>
      <c r="AF127" s="16"/>
      <c r="AG127" s="16"/>
      <c r="AH127" s="16"/>
      <c r="AI127" s="17"/>
    </row>
    <row r="128" spans="2:35" s="1" customFormat="1" ht="13.5" customHeight="1" x14ac:dyDescent="0.25">
      <c r="B128" s="6"/>
      <c r="C128" s="13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5"/>
      <c r="Z128" s="16"/>
      <c r="AA128" s="16"/>
      <c r="AB128" s="16"/>
      <c r="AC128" s="16"/>
      <c r="AD128" s="16"/>
      <c r="AE128" s="16"/>
      <c r="AF128" s="16"/>
      <c r="AG128" s="16"/>
      <c r="AH128" s="16"/>
      <c r="AI128" s="17"/>
    </row>
    <row r="129" spans="2:35" s="1" customFormat="1" ht="13.5" customHeight="1" x14ac:dyDescent="0.25">
      <c r="B129" s="6"/>
      <c r="C129" s="13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5"/>
      <c r="Z129" s="16"/>
      <c r="AA129" s="16"/>
      <c r="AB129" s="16"/>
      <c r="AC129" s="16"/>
      <c r="AD129" s="16"/>
      <c r="AE129" s="16"/>
      <c r="AF129" s="16"/>
      <c r="AG129" s="16"/>
      <c r="AH129" s="16"/>
      <c r="AI129" s="17"/>
    </row>
    <row r="130" spans="2:35" s="1" customFormat="1" ht="13.5" customHeight="1" x14ac:dyDescent="0.25">
      <c r="B130" s="6"/>
      <c r="C130" s="13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5"/>
      <c r="Z130" s="16"/>
      <c r="AA130" s="16"/>
      <c r="AB130" s="16"/>
      <c r="AC130" s="16"/>
      <c r="AD130" s="16"/>
      <c r="AE130" s="16"/>
      <c r="AF130" s="16"/>
      <c r="AG130" s="16"/>
      <c r="AH130" s="16"/>
      <c r="AI130" s="17"/>
    </row>
    <row r="131" spans="2:35" s="1" customFormat="1" ht="13.5" customHeight="1" x14ac:dyDescent="0.25">
      <c r="B131" s="6"/>
      <c r="C131" s="13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5"/>
      <c r="Z131" s="16"/>
      <c r="AA131" s="16"/>
      <c r="AB131" s="16"/>
      <c r="AC131" s="16"/>
      <c r="AD131" s="16"/>
      <c r="AE131" s="16"/>
      <c r="AF131" s="16"/>
      <c r="AG131" s="16"/>
      <c r="AH131" s="16"/>
      <c r="AI131" s="17"/>
    </row>
    <row r="132" spans="2:35" s="1" customFormat="1" ht="13.5" customHeight="1" x14ac:dyDescent="0.25">
      <c r="B132" s="6"/>
      <c r="C132" s="13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5"/>
      <c r="Z132" s="16"/>
      <c r="AA132" s="16"/>
      <c r="AB132" s="16"/>
      <c r="AC132" s="16"/>
      <c r="AD132" s="16"/>
      <c r="AE132" s="16"/>
      <c r="AF132" s="16"/>
      <c r="AG132" s="16"/>
      <c r="AH132" s="16"/>
      <c r="AI132" s="17"/>
    </row>
    <row r="133" spans="2:35" s="1" customFormat="1" ht="13.5" customHeight="1" x14ac:dyDescent="0.25">
      <c r="B133" s="6"/>
      <c r="C133" s="13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5"/>
      <c r="Z133" s="16"/>
      <c r="AA133" s="16"/>
      <c r="AB133" s="16"/>
      <c r="AC133" s="16"/>
      <c r="AD133" s="16"/>
      <c r="AE133" s="16"/>
      <c r="AF133" s="16"/>
      <c r="AG133" s="16"/>
      <c r="AH133" s="16"/>
      <c r="AI133" s="17"/>
    </row>
    <row r="134" spans="2:35" s="1" customFormat="1" ht="13.5" customHeight="1" x14ac:dyDescent="0.25">
      <c r="B134" s="6"/>
      <c r="C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5"/>
      <c r="Z134" s="16"/>
      <c r="AA134" s="16"/>
      <c r="AB134" s="16"/>
      <c r="AC134" s="16"/>
      <c r="AD134" s="16"/>
      <c r="AE134" s="16"/>
      <c r="AF134" s="16"/>
      <c r="AG134" s="16"/>
      <c r="AH134" s="16"/>
      <c r="AI134" s="17"/>
    </row>
    <row r="135" spans="2:35" s="1" customFormat="1" ht="13.5" customHeight="1" x14ac:dyDescent="0.25">
      <c r="B135" s="6"/>
      <c r="C135" s="13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5"/>
      <c r="Z135" s="16"/>
      <c r="AA135" s="16"/>
      <c r="AB135" s="16"/>
      <c r="AC135" s="16"/>
      <c r="AD135" s="16"/>
      <c r="AE135" s="16"/>
      <c r="AF135" s="16"/>
      <c r="AG135" s="16"/>
      <c r="AH135" s="16"/>
      <c r="AI135" s="17"/>
    </row>
    <row r="136" spans="2:35" s="1" customFormat="1" ht="13.5" customHeight="1" x14ac:dyDescent="0.25">
      <c r="B136" s="6"/>
      <c r="C136" s="13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5"/>
      <c r="Z136" s="16"/>
      <c r="AA136" s="16"/>
      <c r="AB136" s="16"/>
      <c r="AC136" s="16"/>
      <c r="AD136" s="16"/>
      <c r="AE136" s="16"/>
      <c r="AF136" s="16"/>
      <c r="AG136" s="16"/>
      <c r="AH136" s="16"/>
      <c r="AI136" s="17"/>
    </row>
    <row r="137" spans="2:35" s="1" customFormat="1" ht="13.5" customHeight="1" x14ac:dyDescent="0.25">
      <c r="B137" s="6"/>
      <c r="C137" s="13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5"/>
      <c r="Z137" s="16"/>
      <c r="AA137" s="16"/>
      <c r="AB137" s="16"/>
      <c r="AC137" s="16"/>
      <c r="AD137" s="16"/>
      <c r="AE137" s="16"/>
      <c r="AF137" s="16"/>
      <c r="AG137" s="16"/>
      <c r="AH137" s="16"/>
      <c r="AI137" s="17"/>
    </row>
    <row r="138" spans="2:35" s="1" customFormat="1" ht="13.5" customHeight="1" x14ac:dyDescent="0.25">
      <c r="B138" s="6"/>
      <c r="C138" s="13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5"/>
      <c r="Z138" s="16"/>
      <c r="AA138" s="16"/>
      <c r="AB138" s="16"/>
      <c r="AC138" s="16"/>
      <c r="AD138" s="16"/>
      <c r="AE138" s="16"/>
      <c r="AF138" s="16"/>
      <c r="AG138" s="16"/>
      <c r="AH138" s="16"/>
      <c r="AI138" s="17"/>
    </row>
    <row r="139" spans="2:35" s="1" customFormat="1" ht="13.5" customHeight="1" x14ac:dyDescent="0.25">
      <c r="B139" s="6"/>
      <c r="C139" s="13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5"/>
      <c r="Z139" s="16"/>
      <c r="AA139" s="16"/>
      <c r="AB139" s="16"/>
      <c r="AC139" s="16"/>
      <c r="AD139" s="16"/>
      <c r="AE139" s="16"/>
      <c r="AF139" s="16"/>
      <c r="AG139" s="16"/>
      <c r="AH139" s="16"/>
      <c r="AI139" s="17"/>
    </row>
    <row r="140" spans="2:35" s="1" customFormat="1" ht="13.5" customHeight="1" x14ac:dyDescent="0.25">
      <c r="B140" s="6"/>
      <c r="C140" s="13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5"/>
      <c r="Z140" s="16"/>
      <c r="AA140" s="16"/>
      <c r="AB140" s="16"/>
      <c r="AC140" s="16"/>
      <c r="AD140" s="16"/>
      <c r="AE140" s="16"/>
      <c r="AF140" s="16"/>
      <c r="AG140" s="16"/>
      <c r="AH140" s="16"/>
      <c r="AI140" s="17"/>
    </row>
    <row r="141" spans="2:35" s="1" customFormat="1" ht="13.5" customHeight="1" x14ac:dyDescent="0.25">
      <c r="B141" s="6"/>
      <c r="C141" s="13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5"/>
      <c r="Z141" s="16"/>
      <c r="AA141" s="16"/>
      <c r="AB141" s="16"/>
      <c r="AC141" s="16"/>
      <c r="AD141" s="16"/>
      <c r="AE141" s="16"/>
      <c r="AF141" s="16"/>
      <c r="AG141" s="16"/>
      <c r="AH141" s="16"/>
      <c r="AI141" s="17"/>
    </row>
    <row r="142" spans="2:35" s="1" customFormat="1" ht="13.5" customHeight="1" x14ac:dyDescent="0.25">
      <c r="B142" s="6"/>
      <c r="C142" s="13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5"/>
      <c r="Z142" s="16"/>
      <c r="AA142" s="16"/>
      <c r="AB142" s="16"/>
      <c r="AC142" s="16"/>
      <c r="AD142" s="16"/>
      <c r="AE142" s="16"/>
      <c r="AF142" s="16"/>
      <c r="AG142" s="16"/>
      <c r="AH142" s="16"/>
      <c r="AI142" s="17"/>
    </row>
    <row r="143" spans="2:35" s="1" customFormat="1" ht="13.5" customHeight="1" x14ac:dyDescent="0.25">
      <c r="B143" s="6"/>
      <c r="C143" s="13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5"/>
      <c r="Z143" s="16"/>
      <c r="AA143" s="16"/>
      <c r="AB143" s="16"/>
      <c r="AC143" s="16"/>
      <c r="AD143" s="16"/>
      <c r="AE143" s="16"/>
      <c r="AF143" s="16"/>
      <c r="AG143" s="16"/>
      <c r="AH143" s="16"/>
      <c r="AI143" s="17"/>
    </row>
    <row r="144" spans="2:35" s="1" customFormat="1" ht="13.5" customHeight="1" x14ac:dyDescent="0.25">
      <c r="B144" s="6"/>
      <c r="C144" s="13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5"/>
      <c r="Z144" s="16"/>
      <c r="AA144" s="16"/>
      <c r="AB144" s="16"/>
      <c r="AC144" s="16"/>
      <c r="AD144" s="16"/>
      <c r="AE144" s="16"/>
      <c r="AF144" s="16"/>
      <c r="AG144" s="16"/>
      <c r="AH144" s="16"/>
      <c r="AI144" s="17"/>
    </row>
    <row r="145" spans="2:35" s="1" customFormat="1" ht="13.5" customHeight="1" x14ac:dyDescent="0.25">
      <c r="B145" s="6"/>
      <c r="C145" s="13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5"/>
      <c r="Z145" s="16"/>
      <c r="AA145" s="16"/>
      <c r="AB145" s="16"/>
      <c r="AC145" s="16"/>
      <c r="AD145" s="16"/>
      <c r="AE145" s="16"/>
      <c r="AF145" s="16"/>
      <c r="AG145" s="16"/>
      <c r="AH145" s="16"/>
      <c r="AI145" s="17"/>
    </row>
    <row r="146" spans="2:35" s="1" customFormat="1" ht="13.5" customHeight="1" x14ac:dyDescent="0.25">
      <c r="B146" s="6"/>
      <c r="C146" s="13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5"/>
      <c r="Z146" s="16"/>
      <c r="AA146" s="16"/>
      <c r="AB146" s="16"/>
      <c r="AC146" s="16"/>
      <c r="AD146" s="16"/>
      <c r="AE146" s="16"/>
      <c r="AF146" s="16"/>
      <c r="AG146" s="16"/>
      <c r="AH146" s="16"/>
      <c r="AI146" s="17"/>
    </row>
    <row r="147" spans="2:35" s="1" customFormat="1" ht="13.5" customHeight="1" x14ac:dyDescent="0.25">
      <c r="B147" s="6"/>
      <c r="C147" s="13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5"/>
      <c r="Z147" s="16"/>
      <c r="AA147" s="16"/>
      <c r="AB147" s="16"/>
      <c r="AC147" s="16"/>
      <c r="AD147" s="16"/>
      <c r="AE147" s="16"/>
      <c r="AF147" s="16"/>
      <c r="AG147" s="16"/>
      <c r="AH147" s="16"/>
      <c r="AI147" s="17"/>
    </row>
    <row r="148" spans="2:35" s="1" customFormat="1" ht="13.5" customHeight="1" x14ac:dyDescent="0.25">
      <c r="B148" s="6"/>
      <c r="C148" s="13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5"/>
      <c r="Z148" s="16"/>
      <c r="AA148" s="16"/>
      <c r="AB148" s="16"/>
      <c r="AC148" s="16"/>
      <c r="AD148" s="16"/>
      <c r="AE148" s="16"/>
      <c r="AF148" s="16"/>
      <c r="AG148" s="16"/>
      <c r="AH148" s="16"/>
      <c r="AI148" s="17"/>
    </row>
    <row r="149" spans="2:35" s="1" customFormat="1" ht="13.5" customHeight="1" x14ac:dyDescent="0.25">
      <c r="B149" s="6"/>
      <c r="C149" s="13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5"/>
      <c r="Z149" s="16"/>
      <c r="AA149" s="16"/>
      <c r="AB149" s="16"/>
      <c r="AC149" s="16"/>
      <c r="AD149" s="16"/>
      <c r="AE149" s="16"/>
      <c r="AF149" s="16"/>
      <c r="AG149" s="16"/>
      <c r="AH149" s="16"/>
      <c r="AI149" s="17"/>
    </row>
    <row r="150" spans="2:35" s="1" customFormat="1" ht="13.5" customHeight="1" x14ac:dyDescent="0.25">
      <c r="B150" s="6"/>
      <c r="C150" s="13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5"/>
      <c r="Z150" s="16"/>
      <c r="AA150" s="16"/>
      <c r="AB150" s="16"/>
      <c r="AC150" s="16"/>
      <c r="AD150" s="16"/>
      <c r="AE150" s="16"/>
      <c r="AF150" s="16"/>
      <c r="AG150" s="16"/>
      <c r="AH150" s="16"/>
      <c r="AI150" s="17"/>
    </row>
    <row r="151" spans="2:35" s="1" customFormat="1" ht="13.5" customHeight="1" x14ac:dyDescent="0.25">
      <c r="B151" s="6"/>
      <c r="C151" s="13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5"/>
      <c r="Z151" s="16"/>
      <c r="AA151" s="16"/>
      <c r="AB151" s="16"/>
      <c r="AC151" s="16"/>
      <c r="AD151" s="16"/>
      <c r="AE151" s="16"/>
      <c r="AF151" s="16"/>
      <c r="AG151" s="16"/>
      <c r="AH151" s="16"/>
      <c r="AI151" s="17"/>
    </row>
    <row r="152" spans="2:35" s="1" customFormat="1" ht="13.5" customHeight="1" x14ac:dyDescent="0.25">
      <c r="B152" s="6"/>
      <c r="C152" s="13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5"/>
      <c r="Z152" s="16"/>
      <c r="AA152" s="16"/>
      <c r="AB152" s="16"/>
      <c r="AC152" s="16"/>
      <c r="AD152" s="16"/>
      <c r="AE152" s="16"/>
      <c r="AF152" s="16"/>
      <c r="AG152" s="16"/>
      <c r="AH152" s="16"/>
      <c r="AI152" s="17"/>
    </row>
    <row r="153" spans="2:35" s="1" customFormat="1" ht="13.5" customHeight="1" x14ac:dyDescent="0.25">
      <c r="B153" s="6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5"/>
      <c r="Z153" s="16"/>
      <c r="AA153" s="16"/>
      <c r="AB153" s="16"/>
      <c r="AC153" s="16"/>
      <c r="AD153" s="16"/>
      <c r="AE153" s="16"/>
      <c r="AF153" s="16"/>
      <c r="AG153" s="16"/>
      <c r="AH153" s="16"/>
      <c r="AI153" s="17"/>
    </row>
    <row r="154" spans="2:35" s="1" customFormat="1" ht="13.5" customHeight="1" x14ac:dyDescent="0.25">
      <c r="B154" s="6"/>
      <c r="C154" s="13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5"/>
      <c r="Z154" s="16"/>
      <c r="AA154" s="16"/>
      <c r="AB154" s="16"/>
      <c r="AC154" s="16"/>
      <c r="AD154" s="16"/>
      <c r="AE154" s="16"/>
      <c r="AF154" s="16"/>
      <c r="AG154" s="16"/>
      <c r="AH154" s="16"/>
      <c r="AI154" s="17"/>
    </row>
    <row r="155" spans="2:35" s="1" customFormat="1" ht="13.5" customHeight="1" x14ac:dyDescent="0.25">
      <c r="B155" s="6"/>
      <c r="C155" s="13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5"/>
      <c r="Z155" s="16"/>
      <c r="AA155" s="16"/>
      <c r="AB155" s="16"/>
      <c r="AC155" s="16"/>
      <c r="AD155" s="16"/>
      <c r="AE155" s="16"/>
      <c r="AF155" s="16"/>
      <c r="AG155" s="16"/>
      <c r="AH155" s="16"/>
      <c r="AI155" s="17"/>
    </row>
    <row r="156" spans="2:35" s="1" customFormat="1" ht="13.5" customHeight="1" x14ac:dyDescent="0.25">
      <c r="B156" s="6"/>
      <c r="C156" s="13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5"/>
      <c r="Z156" s="16"/>
      <c r="AA156" s="16"/>
      <c r="AB156" s="16"/>
      <c r="AC156" s="16"/>
      <c r="AD156" s="16"/>
      <c r="AE156" s="16"/>
      <c r="AF156" s="16"/>
      <c r="AG156" s="16"/>
      <c r="AH156" s="16"/>
      <c r="AI156" s="17"/>
    </row>
    <row r="157" spans="2:35" s="93" customFormat="1" ht="15.75" thickBot="1" x14ac:dyDescent="0.3"/>
    <row r="158" spans="2:35" ht="15.75" thickTop="1" x14ac:dyDescent="0.25"/>
  </sheetData>
  <mergeCells count="114">
    <mergeCell ref="D123:E123"/>
    <mergeCell ref="D117:E117"/>
    <mergeCell ref="D121:E121"/>
    <mergeCell ref="D118:E118"/>
    <mergeCell ref="D120:E120"/>
    <mergeCell ref="M123:N123"/>
    <mergeCell ref="M115:N115"/>
    <mergeCell ref="M116:N116"/>
    <mergeCell ref="M117:N117"/>
    <mergeCell ref="D122:E122"/>
    <mergeCell ref="G121:H121"/>
    <mergeCell ref="D119:E119"/>
    <mergeCell ref="G115:H115"/>
    <mergeCell ref="G116:H116"/>
    <mergeCell ref="G117:H117"/>
    <mergeCell ref="G118:H118"/>
    <mergeCell ref="G119:H119"/>
    <mergeCell ref="G120:H120"/>
    <mergeCell ref="G122:H122"/>
    <mergeCell ref="J121:K121"/>
    <mergeCell ref="M121:N121"/>
    <mergeCell ref="M119:N119"/>
    <mergeCell ref="M120:N120"/>
    <mergeCell ref="M122:N122"/>
    <mergeCell ref="G123:H123"/>
    <mergeCell ref="J113:L113"/>
    <mergeCell ref="M113:O113"/>
    <mergeCell ref="J114:K114"/>
    <mergeCell ref="M114:N114"/>
    <mergeCell ref="J115:K115"/>
    <mergeCell ref="J116:K116"/>
    <mergeCell ref="J117:K117"/>
    <mergeCell ref="J118:K118"/>
    <mergeCell ref="J119:K119"/>
    <mergeCell ref="J120:K120"/>
    <mergeCell ref="J122:K122"/>
    <mergeCell ref="J123:K123"/>
    <mergeCell ref="M118:N118"/>
    <mergeCell ref="G113:I113"/>
    <mergeCell ref="G114:H114"/>
    <mergeCell ref="D115:E115"/>
    <mergeCell ref="D116:E116"/>
    <mergeCell ref="C104:AO104"/>
    <mergeCell ref="C112:O112"/>
    <mergeCell ref="C113:C114"/>
    <mergeCell ref="D113:F113"/>
    <mergeCell ref="D114:E114"/>
    <mergeCell ref="U113:W113"/>
    <mergeCell ref="U114:V114"/>
    <mergeCell ref="C1:AF1"/>
    <mergeCell ref="C26:C27"/>
    <mergeCell ref="G31:H31"/>
    <mergeCell ref="J31:K31"/>
    <mergeCell ref="M31:N31"/>
    <mergeCell ref="D26:F26"/>
    <mergeCell ref="G26:I26"/>
    <mergeCell ref="J26:L26"/>
    <mergeCell ref="M26:O26"/>
    <mergeCell ref="D27:E27"/>
    <mergeCell ref="G27:H27"/>
    <mergeCell ref="J27:K27"/>
    <mergeCell ref="M27:N27"/>
    <mergeCell ref="G29:H29"/>
    <mergeCell ref="J29:K29"/>
    <mergeCell ref="M29:N29"/>
    <mergeCell ref="G30:H30"/>
    <mergeCell ref="J30:K30"/>
    <mergeCell ref="M30:N30"/>
    <mergeCell ref="C25:O25"/>
    <mergeCell ref="G33:H33"/>
    <mergeCell ref="J33:K33"/>
    <mergeCell ref="M33:N33"/>
    <mergeCell ref="D33:E33"/>
    <mergeCell ref="G28:H28"/>
    <mergeCell ref="J28:K28"/>
    <mergeCell ref="D31:E31"/>
    <mergeCell ref="D29:E29"/>
    <mergeCell ref="D30:E30"/>
    <mergeCell ref="D28:E28"/>
    <mergeCell ref="M28:N28"/>
    <mergeCell ref="D32:E32"/>
    <mergeCell ref="G32:H32"/>
    <mergeCell ref="J32:K32"/>
    <mergeCell ref="M32:N32"/>
    <mergeCell ref="D39:E39"/>
    <mergeCell ref="G39:H39"/>
    <mergeCell ref="J39:K39"/>
    <mergeCell ref="M39:N39"/>
    <mergeCell ref="D40:E40"/>
    <mergeCell ref="G40:H40"/>
    <mergeCell ref="J40:K40"/>
    <mergeCell ref="M40:N40"/>
    <mergeCell ref="C36:O36"/>
    <mergeCell ref="C37:C38"/>
    <mergeCell ref="D37:F37"/>
    <mergeCell ref="G37:I37"/>
    <mergeCell ref="J37:L37"/>
    <mergeCell ref="M37:O37"/>
    <mergeCell ref="D38:E38"/>
    <mergeCell ref="G38:H38"/>
    <mergeCell ref="J38:K38"/>
    <mergeCell ref="M38:N38"/>
    <mergeCell ref="D43:E43"/>
    <mergeCell ref="G43:H43"/>
    <mergeCell ref="J43:K43"/>
    <mergeCell ref="M43:N43"/>
    <mergeCell ref="D42:E42"/>
    <mergeCell ref="G42:H42"/>
    <mergeCell ref="J42:K42"/>
    <mergeCell ref="M42:N42"/>
    <mergeCell ref="D41:E41"/>
    <mergeCell ref="G41:H41"/>
    <mergeCell ref="J41:K41"/>
    <mergeCell ref="M41:N4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BE27-E2E2-4093-90C9-83F9BB890276}">
  <sheetPr>
    <tabColor theme="2"/>
  </sheetPr>
  <dimension ref="A1:BA466"/>
  <sheetViews>
    <sheetView workbookViewId="0"/>
  </sheetViews>
  <sheetFormatPr defaultColWidth="9.21875" defaultRowHeight="15" x14ac:dyDescent="0.25"/>
  <cols>
    <col min="1" max="2" width="9.21875" style="1"/>
    <col min="3" max="3" width="26.109375" style="1" customWidth="1"/>
    <col min="4" max="5" width="7.88671875" style="1" customWidth="1"/>
    <col min="6" max="6" width="8.6640625" style="1" customWidth="1"/>
    <col min="7" max="17" width="7.88671875" style="1" customWidth="1"/>
    <col min="18" max="18" width="10.109375" style="1" customWidth="1"/>
    <col min="19" max="20" width="7.88671875" style="1" customWidth="1"/>
    <col min="21" max="21" width="9.109375" style="1" customWidth="1"/>
    <col min="22" max="23" width="7.88671875" style="1" customWidth="1"/>
    <col min="24" max="24" width="9.88671875" style="1" customWidth="1"/>
    <col min="25" max="16384" width="9.21875" style="1"/>
  </cols>
  <sheetData>
    <row r="1" spans="3:53" s="21" customFormat="1" ht="69.75" customHeight="1" x14ac:dyDescent="0.25">
      <c r="C1" s="21" t="s">
        <v>26</v>
      </c>
      <c r="D1" s="22"/>
      <c r="AX1" s="22"/>
      <c r="AY1" s="22"/>
      <c r="AZ1" s="22"/>
      <c r="BA1" s="22"/>
    </row>
    <row r="30" spans="2:15" x14ac:dyDescent="0.25">
      <c r="C30" s="506" t="s">
        <v>65</v>
      </c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6"/>
    </row>
    <row r="31" spans="2:15" ht="33.75" customHeight="1" x14ac:dyDescent="0.25"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</row>
    <row r="32" spans="2:15" ht="29.1" customHeight="1" x14ac:dyDescent="0.25">
      <c r="B32" s="12"/>
      <c r="C32" s="188"/>
      <c r="D32" s="414" t="s">
        <v>25</v>
      </c>
      <c r="E32" s="415"/>
      <c r="F32" s="417"/>
      <c r="G32" s="414" t="s">
        <v>8</v>
      </c>
      <c r="H32" s="415"/>
      <c r="I32" s="417"/>
      <c r="J32" s="414" t="s">
        <v>7</v>
      </c>
      <c r="K32" s="415"/>
      <c r="L32" s="417"/>
      <c r="M32" s="415" t="s">
        <v>6</v>
      </c>
      <c r="N32" s="415"/>
      <c r="O32" s="415"/>
    </row>
    <row r="33" spans="1:35" s="96" customFormat="1" ht="25.5" customHeight="1" x14ac:dyDescent="0.25">
      <c r="A33" s="95"/>
      <c r="B33" s="12"/>
      <c r="C33" s="188"/>
      <c r="D33" s="504" t="s">
        <v>15</v>
      </c>
      <c r="E33" s="505"/>
      <c r="F33" s="189" t="s">
        <v>14</v>
      </c>
      <c r="G33" s="504" t="s">
        <v>15</v>
      </c>
      <c r="H33" s="505"/>
      <c r="I33" s="189" t="s">
        <v>14</v>
      </c>
      <c r="J33" s="504" t="s">
        <v>15</v>
      </c>
      <c r="K33" s="505"/>
      <c r="L33" s="189" t="s">
        <v>14</v>
      </c>
      <c r="M33" s="505" t="s">
        <v>15</v>
      </c>
      <c r="N33" s="505"/>
      <c r="O33" s="98" t="s">
        <v>14</v>
      </c>
    </row>
    <row r="34" spans="1:35" ht="21" customHeight="1" x14ac:dyDescent="0.25">
      <c r="B34" s="6"/>
      <c r="C34" s="99" t="s">
        <v>16</v>
      </c>
      <c r="D34" s="399">
        <f>Talnagögn!$AI$12</f>
        <v>483.84979942226926</v>
      </c>
      <c r="E34" s="399"/>
      <c r="F34" s="97">
        <f>D34/$D$42</f>
        <v>0.2654947929515501</v>
      </c>
      <c r="G34" s="500">
        <f>Talnagögn!AI12-Talnagögn!AH12</f>
        <v>-90.331275554286776</v>
      </c>
      <c r="H34" s="500"/>
      <c r="I34" s="97">
        <f>Talnagögn!AI12/Talnagögn!AH12-1</f>
        <v>-0.15732193116600901</v>
      </c>
      <c r="J34" s="399">
        <f>Talnagögn!AI12-Talnagögn!R12</f>
        <v>-258.4259975353101</v>
      </c>
      <c r="K34" s="399"/>
      <c r="L34" s="97">
        <f>Talnagögn!AI12/Talnagögn!R12-1</f>
        <v>-0.34815360893422609</v>
      </c>
      <c r="M34" s="399">
        <f>Talnagögn!AI12-Talnagögn!C12</f>
        <v>-276.58763773470878</v>
      </c>
      <c r="N34" s="399"/>
      <c r="O34" s="9">
        <f>Talnagögn!AI12/Talnagögn!C12-1</f>
        <v>-0.36372175305936771</v>
      </c>
      <c r="P34" s="401"/>
      <c r="Q34" s="401"/>
      <c r="R34" s="9"/>
      <c r="S34" s="401"/>
      <c r="T34" s="401"/>
      <c r="U34" s="9"/>
      <c r="V34" s="401"/>
      <c r="W34" s="401"/>
      <c r="X34" s="9"/>
      <c r="Y34" s="401"/>
      <c r="Z34" s="401"/>
    </row>
    <row r="35" spans="1:35" ht="21" customHeight="1" x14ac:dyDescent="0.25">
      <c r="B35" s="6"/>
      <c r="C35" s="99" t="s">
        <v>17</v>
      </c>
      <c r="D35" s="399">
        <f>Talnagögn!$AI$13</f>
        <v>925.60832287035737</v>
      </c>
      <c r="E35" s="399"/>
      <c r="F35" s="97">
        <f t="shared" ref="F35:F41" si="0">D35/$D$42</f>
        <v>0.50789354532775</v>
      </c>
      <c r="G35" s="500">
        <f>Talnagögn!AI13-Talnagögn!AH13</f>
        <v>66.015024199525442</v>
      </c>
      <c r="H35" s="500"/>
      <c r="I35" s="107">
        <f>Talnagögn!AI13/Talnagögn!AH13-1</f>
        <v>7.6797974462577745E-2</v>
      </c>
      <c r="J35" s="399">
        <f>Talnagögn!AI13-Talnagögn!R13</f>
        <v>150.6536167325545</v>
      </c>
      <c r="K35" s="399"/>
      <c r="L35" s="97">
        <f>Talnagögn!AI13/Talnagögn!R13-1</f>
        <v>0.19440312516247271</v>
      </c>
      <c r="M35" s="399">
        <f>Talnagögn!AI13-Talnagögn!C13</f>
        <v>394.92082034801547</v>
      </c>
      <c r="N35" s="399"/>
      <c r="O35" s="9">
        <f>Talnagögn!AI13/Talnagögn!C13-1</f>
        <v>0.74416830709404036</v>
      </c>
      <c r="P35" s="401"/>
      <c r="Q35" s="401"/>
      <c r="R35" s="9"/>
      <c r="S35" s="401"/>
      <c r="T35" s="401"/>
      <c r="U35" s="9"/>
      <c r="V35" s="401"/>
      <c r="W35" s="401"/>
      <c r="X35" s="9"/>
      <c r="Y35" s="401"/>
      <c r="Z35" s="401"/>
    </row>
    <row r="36" spans="1:35" ht="21" customHeight="1" x14ac:dyDescent="0.25">
      <c r="B36" s="6"/>
      <c r="C36" s="99" t="s">
        <v>18</v>
      </c>
      <c r="D36" s="399">
        <f>Talnagögn!$AI$14</f>
        <v>24.268683868533337</v>
      </c>
      <c r="E36" s="399"/>
      <c r="F36" s="107">
        <f t="shared" si="0"/>
        <v>1.3316548248188304E-2</v>
      </c>
      <c r="G36" s="503">
        <f>Talnagögn!AI14-Talnagögn!AH14</f>
        <v>3.3753872181333371</v>
      </c>
      <c r="H36" s="503"/>
      <c r="I36" s="97">
        <f>Talnagögn!AI14/Talnagögn!AH14-1</f>
        <v>0.16155359657274171</v>
      </c>
      <c r="J36" s="469">
        <f>Talnagögn!AI14-Talnagögn!R14</f>
        <v>-1.9367578431999952</v>
      </c>
      <c r="K36" s="469"/>
      <c r="L36" s="107">
        <f>Talnagögn!AI14/Talnagögn!R14-1</f>
        <v>-7.3906704741131035E-2</v>
      </c>
      <c r="M36" s="469">
        <f>Talnagögn!AI14-Talnagögn!C14</f>
        <v>-9.3240053909333298</v>
      </c>
      <c r="N36" s="469"/>
      <c r="O36" s="9">
        <f>Talnagögn!AI14/Talnagögn!C14-1</f>
        <v>-0.27756055250342171</v>
      </c>
      <c r="P36" s="401"/>
      <c r="Q36" s="401"/>
      <c r="R36" s="9"/>
      <c r="S36" s="401"/>
      <c r="T36" s="401"/>
      <c r="U36" s="9"/>
      <c r="V36" s="401"/>
      <c r="W36" s="401"/>
      <c r="X36" s="9"/>
      <c r="Y36" s="401"/>
      <c r="Z36" s="401"/>
    </row>
    <row r="37" spans="1:35" ht="21" customHeight="1" x14ac:dyDescent="0.25">
      <c r="B37" s="6"/>
      <c r="C37" s="99" t="s">
        <v>19</v>
      </c>
      <c r="D37" s="399">
        <f>Talnagögn!$AI$15</f>
        <v>24.714062399671835</v>
      </c>
      <c r="E37" s="399"/>
      <c r="F37" s="107">
        <f t="shared" si="0"/>
        <v>1.3560933346726879E-2</v>
      </c>
      <c r="G37" s="503">
        <f>Talnagögn!AI15-Talnagögn!AH15</f>
        <v>7.1988845638366605</v>
      </c>
      <c r="H37" s="503"/>
      <c r="I37" s="97">
        <f>Talnagögn!AI15/Talnagögn!AH15-1</f>
        <v>0.41100836265036977</v>
      </c>
      <c r="J37" s="469">
        <f>Talnagögn!AI15-Talnagögn!R15</f>
        <v>2.111213438566331</v>
      </c>
      <c r="K37" s="469"/>
      <c r="L37" s="107">
        <f>Talnagögn!AI15/Talnagögn!R15-1</f>
        <v>9.3404749206582816E-2</v>
      </c>
      <c r="M37" s="469">
        <f>Talnagögn!AI15-Talnagögn!C15</f>
        <v>-8.191945066997885</v>
      </c>
      <c r="N37" s="469"/>
      <c r="O37" s="9">
        <f>Talnagögn!AI15/Talnagögn!C15-1</f>
        <v>-0.24894983310556451</v>
      </c>
      <c r="P37" s="401"/>
      <c r="Q37" s="401"/>
      <c r="R37" s="9"/>
      <c r="S37" s="401"/>
      <c r="T37" s="401"/>
      <c r="U37" s="9"/>
      <c r="V37" s="401"/>
      <c r="W37" s="401"/>
      <c r="X37" s="9"/>
      <c r="Y37" s="401"/>
      <c r="Z37" s="401"/>
    </row>
    <row r="38" spans="1:35" ht="21" customHeight="1" x14ac:dyDescent="0.25">
      <c r="B38" s="6"/>
      <c r="C38" s="99" t="s">
        <v>20</v>
      </c>
      <c r="D38" s="399">
        <f>Talnagögn!$AI$16</f>
        <v>59.67462757267311</v>
      </c>
      <c r="E38" s="399"/>
      <c r="F38" s="107">
        <f t="shared" si="0"/>
        <v>3.2744258467782922E-2</v>
      </c>
      <c r="G38" s="499">
        <f>Talnagögn!AI16-Talnagögn!AH16</f>
        <v>-0.6173444617236683</v>
      </c>
      <c r="H38" s="499"/>
      <c r="I38" s="107">
        <f>Talnagögn!AI16/Talnagögn!AH16-1</f>
        <v>-1.0239248126955758E-2</v>
      </c>
      <c r="J38" s="399">
        <f>Talnagögn!AI16-Talnagögn!R16</f>
        <v>-177.21791604482218</v>
      </c>
      <c r="K38" s="399"/>
      <c r="L38" s="97">
        <f>Talnagögn!AI16/Talnagögn!R16-1</f>
        <v>-0.74809410772747542</v>
      </c>
      <c r="M38" s="399">
        <f>Talnagögn!AI16-Talnagögn!C16</f>
        <v>-73.024934233787292</v>
      </c>
      <c r="N38" s="399"/>
      <c r="O38" s="9">
        <f>Talnagögn!AI16/Talnagögn!C16-1</f>
        <v>-0.55030275337527235</v>
      </c>
      <c r="P38" s="401"/>
      <c r="Q38" s="401"/>
      <c r="R38" s="9"/>
      <c r="S38" s="401"/>
      <c r="T38" s="401"/>
      <c r="U38" s="9"/>
      <c r="V38" s="401"/>
      <c r="W38" s="401"/>
      <c r="X38" s="9"/>
      <c r="Y38" s="401"/>
      <c r="Z38" s="401"/>
    </row>
    <row r="39" spans="1:35" ht="21" customHeight="1" x14ac:dyDescent="0.25">
      <c r="B39" s="6"/>
      <c r="C39" s="99" t="s">
        <v>21</v>
      </c>
      <c r="D39" s="399">
        <f>Talnagögn!$AI$17</f>
        <v>95.142817701442496</v>
      </c>
      <c r="E39" s="399"/>
      <c r="F39" s="107">
        <f t="shared" si="0"/>
        <v>5.2206124124950827E-2</v>
      </c>
      <c r="G39" s="500">
        <f>Talnagögn!AI17-Talnagögn!AH17</f>
        <v>51.80470190764531</v>
      </c>
      <c r="H39" s="500"/>
      <c r="I39" s="97">
        <f>Talnagögn!AI17/Talnagögn!AH17-1</f>
        <v>1.195361195538176</v>
      </c>
      <c r="J39" s="399">
        <f>Talnagögn!AI17-Talnagögn!R17</f>
        <v>-90.018248485147282</v>
      </c>
      <c r="K39" s="399"/>
      <c r="L39" s="97">
        <f>Talnagögn!AI17/Talnagögn!R17-1</f>
        <v>-0.48616186080087942</v>
      </c>
      <c r="M39" s="399">
        <f>Talnagögn!AI17-Talnagögn!C17</f>
        <v>-143.15917877244408</v>
      </c>
      <c r="N39" s="399"/>
      <c r="O39" s="9">
        <f>Talnagögn!AI17/Talnagögn!C17-1</f>
        <v>-0.60074687115821801</v>
      </c>
      <c r="P39" s="401"/>
      <c r="Q39" s="401"/>
      <c r="R39" s="9"/>
      <c r="S39" s="401"/>
      <c r="T39" s="401"/>
      <c r="U39" s="9"/>
      <c r="V39" s="401"/>
      <c r="W39" s="401"/>
      <c r="X39" s="9"/>
      <c r="Y39" s="401"/>
      <c r="Z39" s="401"/>
    </row>
    <row r="40" spans="1:35" ht="21" customHeight="1" x14ac:dyDescent="0.25">
      <c r="B40" s="6"/>
      <c r="C40" s="99" t="s">
        <v>22</v>
      </c>
      <c r="D40" s="399">
        <f>Talnagögn!$AI$18</f>
        <v>190.25900000000001</v>
      </c>
      <c r="E40" s="399"/>
      <c r="F40" s="97">
        <f t="shared" si="0"/>
        <v>0.1043976330515848</v>
      </c>
      <c r="G40" s="500">
        <f>Talnagögn!AI18-Talnagögn!AH18</f>
        <v>10.551200000000023</v>
      </c>
      <c r="H40" s="500"/>
      <c r="I40" s="107">
        <f>Talnagögn!AI18/Talnagögn!AH18-1</f>
        <v>5.8713088691754178E-2</v>
      </c>
      <c r="J40" s="399">
        <f>Talnagögn!AI18-Talnagögn!R18</f>
        <v>70.821606693838589</v>
      </c>
      <c r="K40" s="399"/>
      <c r="L40" s="97">
        <f>Talnagögn!AI18/Talnagögn!R18-1</f>
        <v>0.59296008338273998</v>
      </c>
      <c r="M40" s="399">
        <f>Talnagögn!AI18-Talnagögn!C18</f>
        <v>128.68466564245418</v>
      </c>
      <c r="N40" s="399"/>
      <c r="O40" s="9">
        <f>Talnagögn!AI18/Talnagögn!C18-1</f>
        <v>2.0899075399697615</v>
      </c>
      <c r="P40" s="401"/>
      <c r="Q40" s="401"/>
      <c r="R40" s="9"/>
      <c r="S40" s="401"/>
      <c r="T40" s="401"/>
      <c r="U40" s="9"/>
      <c r="V40" s="401"/>
      <c r="W40" s="401"/>
      <c r="X40" s="9"/>
      <c r="Y40" s="401"/>
      <c r="Z40" s="401"/>
    </row>
    <row r="41" spans="1:35" ht="21" customHeight="1" x14ac:dyDescent="0.25">
      <c r="B41" s="6"/>
      <c r="C41" s="122" t="s">
        <v>23</v>
      </c>
      <c r="D41" s="455">
        <f>Talnagögn!$AI$19</f>
        <v>18.928219063193183</v>
      </c>
      <c r="E41" s="455"/>
      <c r="F41" s="195">
        <f t="shared" si="0"/>
        <v>1.0386164481466075E-2</v>
      </c>
      <c r="G41" s="502">
        <f>Talnagögn!AI19-Talnagögn!AH19</f>
        <v>5.658248833794687</v>
      </c>
      <c r="H41" s="502"/>
      <c r="I41" s="190">
        <f>Talnagögn!AI19/Talnagögn!AH19-1</f>
        <v>0.42639499079352228</v>
      </c>
      <c r="J41" s="455">
        <f>Talnagögn!AI19-Talnagögn!R19</f>
        <v>-32.01617270186739</v>
      </c>
      <c r="K41" s="455"/>
      <c r="L41" s="190">
        <f>Talnagögn!AI19/Talnagögn!R19-1</f>
        <v>-0.62845333102642298</v>
      </c>
      <c r="M41" s="455">
        <f>Talnagögn!AI19-Talnagögn!C19</f>
        <v>-31.407551440114275</v>
      </c>
      <c r="N41" s="455"/>
      <c r="O41" s="186">
        <f>Talnagögn!AI19/Talnagögn!C19-1</f>
        <v>-0.62396087565701519</v>
      </c>
      <c r="P41" s="401"/>
      <c r="Q41" s="401"/>
      <c r="R41" s="9"/>
      <c r="S41" s="401"/>
      <c r="T41" s="401"/>
      <c r="U41" s="9"/>
      <c r="V41" s="401"/>
      <c r="W41" s="401"/>
      <c r="X41" s="9"/>
      <c r="Y41" s="401"/>
      <c r="Z41" s="401"/>
    </row>
    <row r="42" spans="1:35" s="19" customFormat="1" ht="30" customHeight="1" x14ac:dyDescent="0.25">
      <c r="B42" s="20"/>
      <c r="C42" s="101" t="s">
        <v>24</v>
      </c>
      <c r="D42" s="453">
        <f>Talnagögn!AI20</f>
        <v>1822.4455328981408</v>
      </c>
      <c r="E42" s="453"/>
      <c r="F42" s="102">
        <f>SUM(F34:F41)</f>
        <v>1</v>
      </c>
      <c r="G42" s="453">
        <f>Talnagögn!AI20-Talnagögn!AH20</f>
        <v>53.65482670692495</v>
      </c>
      <c r="H42" s="453"/>
      <c r="I42" s="108">
        <f>Talnagögn!AI20/Talnagögn!AH20-1</f>
        <v>3.0334186243244909E-2</v>
      </c>
      <c r="J42" s="453">
        <f>Talnagögn!AI20-Talnagögn!R20</f>
        <v>-336.02865574538737</v>
      </c>
      <c r="K42" s="453"/>
      <c r="L42" s="102">
        <f>Talnagögn!AI20/Talnagögn!R20-1</f>
        <v>-0.15567879269224028</v>
      </c>
      <c r="M42" s="453">
        <f>Talnagögn!AI20-Talnagögn!C20</f>
        <v>-18.089766648515933</v>
      </c>
      <c r="N42" s="453"/>
      <c r="O42" s="109">
        <f>Talnagögn!AI20/Talnagögn!C20-1</f>
        <v>-9.8285355640674865E-3</v>
      </c>
      <c r="P42" s="401"/>
      <c r="Q42" s="401"/>
      <c r="R42" s="9"/>
      <c r="S42" s="451"/>
      <c r="T42" s="451"/>
      <c r="U42" s="14"/>
      <c r="V42" s="451"/>
      <c r="W42" s="451"/>
      <c r="X42" s="14"/>
      <c r="Y42" s="451"/>
      <c r="Z42" s="451"/>
    </row>
    <row r="43" spans="1:35" s="19" customFormat="1" x14ac:dyDescent="0.25">
      <c r="C43" s="92"/>
    </row>
    <row r="44" spans="1:35" x14ac:dyDescent="0.25">
      <c r="B44" s="6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7"/>
    </row>
    <row r="45" spans="1:35" ht="13.5" customHeight="1" x14ac:dyDescent="0.25">
      <c r="B45" s="6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5"/>
      <c r="Z45" s="16"/>
      <c r="AA45" s="16"/>
      <c r="AB45" s="16"/>
      <c r="AC45" s="16"/>
      <c r="AD45" s="16"/>
      <c r="AE45" s="16"/>
      <c r="AF45" s="16"/>
      <c r="AG45" s="16"/>
      <c r="AH45" s="16"/>
      <c r="AI45" s="17"/>
    </row>
    <row r="46" spans="1:35" s="76" customFormat="1" ht="27" customHeight="1" x14ac:dyDescent="0.25">
      <c r="A46" s="75"/>
      <c r="B46" s="75"/>
      <c r="C46" s="76" t="s">
        <v>63</v>
      </c>
    </row>
    <row r="74" spans="3:53" s="29" customFormat="1" ht="69.75" customHeight="1" x14ac:dyDescent="0.25">
      <c r="C74" s="29" t="s">
        <v>27</v>
      </c>
      <c r="D74" s="30"/>
      <c r="AX74" s="30"/>
      <c r="AY74" s="30"/>
      <c r="AZ74" s="30"/>
      <c r="BA74" s="30"/>
    </row>
    <row r="104" spans="2:26" ht="33" customHeight="1" x14ac:dyDescent="0.25">
      <c r="C104" s="507" t="s">
        <v>65</v>
      </c>
      <c r="D104" s="507"/>
      <c r="E104" s="507"/>
      <c r="F104" s="507"/>
      <c r="G104" s="507"/>
      <c r="H104" s="507"/>
      <c r="I104" s="507"/>
      <c r="J104" s="507"/>
      <c r="K104" s="507"/>
      <c r="L104" s="507"/>
      <c r="M104" s="507"/>
      <c r="N104" s="507"/>
      <c r="O104" s="507"/>
    </row>
    <row r="105" spans="2:26" ht="29.1" customHeight="1" x14ac:dyDescent="0.25">
      <c r="B105" s="12"/>
      <c r="C105" s="191"/>
      <c r="D105" s="418" t="s">
        <v>25</v>
      </c>
      <c r="E105" s="418"/>
      <c r="F105" s="419"/>
      <c r="G105" s="418" t="s">
        <v>8</v>
      </c>
      <c r="H105" s="418"/>
      <c r="I105" s="419"/>
      <c r="J105" s="418" t="s">
        <v>7</v>
      </c>
      <c r="K105" s="418"/>
      <c r="L105" s="419"/>
      <c r="M105" s="418" t="s">
        <v>6</v>
      </c>
      <c r="N105" s="418"/>
      <c r="O105" s="418"/>
    </row>
    <row r="106" spans="2:26" ht="24" customHeight="1" x14ac:dyDescent="0.25">
      <c r="B106" s="12"/>
      <c r="C106" s="191"/>
      <c r="D106" s="501" t="s">
        <v>15</v>
      </c>
      <c r="E106" s="501"/>
      <c r="F106" s="175" t="s">
        <v>14</v>
      </c>
      <c r="G106" s="501" t="s">
        <v>15</v>
      </c>
      <c r="H106" s="501"/>
      <c r="I106" s="175" t="s">
        <v>14</v>
      </c>
      <c r="J106" s="501" t="s">
        <v>15</v>
      </c>
      <c r="K106" s="501"/>
      <c r="L106" s="175" t="s">
        <v>14</v>
      </c>
      <c r="M106" s="501" t="s">
        <v>15</v>
      </c>
      <c r="N106" s="501"/>
      <c r="O106" s="88" t="s">
        <v>14</v>
      </c>
    </row>
    <row r="107" spans="2:26" ht="21" customHeight="1" x14ac:dyDescent="0.25">
      <c r="B107" s="6"/>
      <c r="C107" s="363" t="str">
        <f>Talnagögn!A22</f>
        <v>Álframleiðsla</v>
      </c>
      <c r="D107" s="399">
        <f>Talnagögn!AI22</f>
        <v>1354.2007303406649</v>
      </c>
      <c r="E107" s="399"/>
      <c r="F107" s="97">
        <f>D107/$D$115</f>
        <v>0.67306650770081489</v>
      </c>
      <c r="G107" s="468">
        <f>Talnagögn!AI22-Talnagögn!AH22</f>
        <v>-6.8891131229165694</v>
      </c>
      <c r="H107" s="469"/>
      <c r="I107" s="247">
        <f>Talnagögn!AI22/Talnagögn!AH22-1</f>
        <v>-5.0614683196708032E-3</v>
      </c>
      <c r="J107" s="478">
        <f>Talnagögn!AI22-Talnagögn!R22</f>
        <v>909.39221417357771</v>
      </c>
      <c r="K107" s="399"/>
      <c r="L107" s="97">
        <f>Talnagögn!AI22/Talnagögn!R22-1</f>
        <v>2.0444577410743081</v>
      </c>
      <c r="M107" s="478">
        <f>Talnagögn!AI22-Talnagögn!C22</f>
        <v>770.17425756985892</v>
      </c>
      <c r="N107" s="399"/>
      <c r="O107" s="9">
        <f>Talnagögn!AI22/Talnagögn!C22-1</f>
        <v>1.3187317587093426</v>
      </c>
      <c r="P107" s="401"/>
      <c r="Q107" s="401"/>
      <c r="R107" s="9"/>
      <c r="S107" s="401"/>
      <c r="T107" s="401"/>
      <c r="U107" s="9"/>
      <c r="V107" s="401"/>
      <c r="W107" s="401"/>
      <c r="X107" s="9"/>
      <c r="Y107" s="401"/>
      <c r="Z107" s="401"/>
    </row>
    <row r="108" spans="2:26" ht="21" customHeight="1" x14ac:dyDescent="0.25">
      <c r="B108" s="6"/>
      <c r="C108" s="363" t="str">
        <f>Talnagögn!A23</f>
        <v>Kísil- og kísilmálmframleiðsla</v>
      </c>
      <c r="D108" s="399">
        <f>Talnagögn!AI23</f>
        <v>517.72039053568778</v>
      </c>
      <c r="E108" s="399"/>
      <c r="F108" s="97">
        <f>D108/$D$115</f>
        <v>0.25731802340388504</v>
      </c>
      <c r="G108" s="478">
        <f>Talnagögn!AI23-Talnagögn!AH23</f>
        <v>41.695798826362534</v>
      </c>
      <c r="H108" s="399"/>
      <c r="I108" s="107">
        <f>Talnagögn!AI23/Talnagögn!AH23-1</f>
        <v>8.7591690749925011E-2</v>
      </c>
      <c r="J108" s="478">
        <f>Talnagögn!AI23-Talnagögn!R23</f>
        <v>137.77749652928782</v>
      </c>
      <c r="K108" s="399"/>
      <c r="L108" s="97">
        <f>Talnagögn!AI23/Talnagögn!R23-1</f>
        <v>0.36262685446346854</v>
      </c>
      <c r="M108" s="478">
        <f>Talnagögn!AI23-Talnagögn!C23</f>
        <v>307.16566882902112</v>
      </c>
      <c r="N108" s="399"/>
      <c r="O108" s="9">
        <f>Talnagögn!AI23/Talnagögn!C23-1</f>
        <v>1.458840088406792</v>
      </c>
      <c r="P108" s="401"/>
      <c r="Q108" s="401"/>
      <c r="R108" s="9"/>
      <c r="S108" s="401"/>
      <c r="T108" s="401"/>
      <c r="U108" s="9"/>
      <c r="V108" s="401"/>
      <c r="W108" s="401"/>
      <c r="X108" s="9"/>
      <c r="Y108" s="401"/>
      <c r="Z108" s="401"/>
    </row>
    <row r="109" spans="2:26" ht="21" customHeight="1" x14ac:dyDescent="0.25">
      <c r="B109" s="6"/>
      <c r="C109" s="363" t="str">
        <f>Talnagögn!A24</f>
        <v>F-gös (m.a. kælimiðlar)</v>
      </c>
      <c r="D109" s="399">
        <f>Talnagögn!AI24</f>
        <v>128.68568782407004</v>
      </c>
      <c r="E109" s="399"/>
      <c r="F109" s="107">
        <f>D109/$D$115</f>
        <v>6.395951837438113E-2</v>
      </c>
      <c r="G109" s="478">
        <f>Talnagögn!AI24-Talnagögn!AH24</f>
        <v>-28.481705841497842</v>
      </c>
      <c r="H109" s="399"/>
      <c r="I109" s="97">
        <f>Talnagögn!AI24/Talnagögn!AH24-1</f>
        <v>-0.18121892319537514</v>
      </c>
      <c r="J109" s="478">
        <f>Talnagögn!AI24-Talnagögn!R24</f>
        <v>71.445218257975228</v>
      </c>
      <c r="K109" s="399"/>
      <c r="L109" s="97">
        <f>Talnagögn!AI24/Talnagögn!R24-1</f>
        <v>1.2481591922560731</v>
      </c>
      <c r="M109" s="478">
        <f>Talnagögn!AI24-Talnagögn!C24</f>
        <v>128.37204418950384</v>
      </c>
      <c r="N109" s="399"/>
      <c r="O109" s="9">
        <f>Talnagögn!AI24/Talnagögn!C24-1</f>
        <v>409.29268138042357</v>
      </c>
      <c r="P109" s="401"/>
      <c r="Q109" s="401"/>
      <c r="R109" s="9"/>
      <c r="S109" s="401"/>
      <c r="T109" s="401"/>
      <c r="U109" s="9"/>
      <c r="V109" s="401"/>
      <c r="W109" s="401"/>
      <c r="X109" s="9"/>
      <c r="Y109" s="401"/>
      <c r="Z109" s="401"/>
    </row>
    <row r="110" spans="2:26" ht="21" customHeight="1" x14ac:dyDescent="0.25">
      <c r="B110" s="6"/>
      <c r="C110" s="103" t="s">
        <v>121</v>
      </c>
      <c r="D110" s="331"/>
      <c r="E110" s="331"/>
      <c r="F110" s="107"/>
      <c r="G110" s="331"/>
      <c r="H110" s="331"/>
      <c r="I110" s="97"/>
      <c r="J110" s="331"/>
      <c r="K110" s="331"/>
      <c r="L110" s="97"/>
      <c r="M110" s="331"/>
      <c r="N110" s="331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2:26" ht="21" customHeight="1" x14ac:dyDescent="0.25">
      <c r="B111" s="6"/>
      <c r="C111" s="333" t="s">
        <v>122</v>
      </c>
      <c r="D111" s="495">
        <f>Talnagögn!AI26</f>
        <v>0.93590011000000006</v>
      </c>
      <c r="E111" s="495"/>
      <c r="F111" s="334">
        <f>D111/$D$115</f>
        <v>4.6516222040143498E-4</v>
      </c>
      <c r="G111" s="493">
        <f>Talnagögn!AI26-Talnagögn!AH26</f>
        <v>5.205930879999987E-3</v>
      </c>
      <c r="H111" s="493"/>
      <c r="I111" s="335">
        <f>Talnagögn!AI26/Talnagögn!AH26-1</f>
        <v>5.5935999136926817E-3</v>
      </c>
      <c r="J111" s="498">
        <f>Talnagögn!AI26-Talnagögn!R26</f>
        <v>-54.04538878000001</v>
      </c>
      <c r="K111" s="498"/>
      <c r="L111" s="336">
        <f>Talnagögn!AI26/Talnagögn!R26-1</f>
        <v>-0.98297784339191396</v>
      </c>
      <c r="M111" s="498">
        <f>Talnagögn!AI26-Talnagögn!C26</f>
        <v>-51.320439577250006</v>
      </c>
      <c r="N111" s="498"/>
      <c r="O111" s="337">
        <f>Talnagögn!AI26/Talnagögn!C26-1</f>
        <v>-0.9820902092339171</v>
      </c>
      <c r="P111" s="401"/>
      <c r="Q111" s="401"/>
      <c r="R111" s="9"/>
      <c r="S111" s="401"/>
      <c r="T111" s="401"/>
      <c r="U111" s="9"/>
      <c r="V111" s="401"/>
      <c r="W111" s="401"/>
      <c r="X111" s="9"/>
      <c r="Y111" s="401"/>
      <c r="Z111" s="401"/>
    </row>
    <row r="112" spans="2:26" ht="21" customHeight="1" x14ac:dyDescent="0.25">
      <c r="B112" s="6"/>
      <c r="C112" s="333" t="s">
        <v>123</v>
      </c>
      <c r="D112" s="493">
        <f>Talnagögn!AI27</f>
        <v>0</v>
      </c>
      <c r="E112" s="493"/>
      <c r="F112" s="338">
        <f>D112/$D$115</f>
        <v>0</v>
      </c>
      <c r="G112" s="496">
        <f>Talnagögn!AI27-Talnagögn!AH27</f>
        <v>0</v>
      </c>
      <c r="H112" s="493"/>
      <c r="I112" s="336" t="s">
        <v>73</v>
      </c>
      <c r="J112" s="496">
        <f>Talnagögn!AI27-Talnagögn!R27</f>
        <v>0</v>
      </c>
      <c r="K112" s="493"/>
      <c r="L112" s="336" t="s">
        <v>73</v>
      </c>
      <c r="M112" s="497">
        <f>Talnagögn!AI27-Talnagögn!C27</f>
        <v>-41.70030188679246</v>
      </c>
      <c r="N112" s="498"/>
      <c r="O112" s="337">
        <f>Talnagögn!AI27/Talnagögn!C27-1</f>
        <v>-1</v>
      </c>
      <c r="P112" s="401"/>
      <c r="Q112" s="401"/>
      <c r="R112" s="9"/>
      <c r="S112" s="401"/>
      <c r="T112" s="401"/>
      <c r="U112" s="9"/>
      <c r="V112" s="401"/>
      <c r="W112" s="401"/>
      <c r="X112" s="9"/>
      <c r="Y112" s="401"/>
      <c r="Z112" s="401"/>
    </row>
    <row r="113" spans="1:26" ht="21" customHeight="1" x14ac:dyDescent="0.25">
      <c r="B113" s="6"/>
      <c r="C113" s="333" t="s">
        <v>124</v>
      </c>
      <c r="D113" s="493">
        <f>Talnagögn!AI28</f>
        <v>5.5234889159556735</v>
      </c>
      <c r="E113" s="493"/>
      <c r="F113" s="335">
        <f>D113/$D$115</f>
        <v>2.7452912346688963E-3</v>
      </c>
      <c r="G113" s="494">
        <f>Talnagögn!AI28-Talnagögn!AH28</f>
        <v>-0.8482688933676048</v>
      </c>
      <c r="H113" s="495"/>
      <c r="I113" s="336">
        <f>Talnagögn!AI28/Talnagögn!AH28-1</f>
        <v>-0.13312949405051167</v>
      </c>
      <c r="J113" s="496">
        <f>Talnagögn!AI28-Talnagögn!R28</f>
        <v>-1.8284531337865184</v>
      </c>
      <c r="K113" s="493"/>
      <c r="L113" s="336">
        <f>Talnagögn!AI28/Talnagögn!R28-1</f>
        <v>-0.24870342032288406</v>
      </c>
      <c r="M113" s="496">
        <f>Talnagögn!AI28-Talnagögn!C28</f>
        <v>-1.6832873152272905</v>
      </c>
      <c r="N113" s="493"/>
      <c r="O113" s="337">
        <f>Talnagögn!AI28/Talnagögn!C28-1</f>
        <v>-0.2335700819936497</v>
      </c>
      <c r="P113" s="401"/>
      <c r="Q113" s="401"/>
      <c r="R113" s="9"/>
      <c r="S113" s="401"/>
      <c r="T113" s="401"/>
      <c r="U113" s="9"/>
      <c r="V113" s="401"/>
      <c r="W113" s="401"/>
      <c r="X113" s="9"/>
      <c r="Y113" s="401"/>
      <c r="Z113" s="401"/>
    </row>
    <row r="114" spans="1:26" ht="21" customHeight="1" x14ac:dyDescent="0.25">
      <c r="B114" s="6"/>
      <c r="C114" s="339" t="s">
        <v>125</v>
      </c>
      <c r="D114" s="491">
        <f>Talnagögn!AI29</f>
        <v>4.9203070940654232</v>
      </c>
      <c r="E114" s="491"/>
      <c r="F114" s="340">
        <f>D114/$D$115</f>
        <v>2.4454970658486239E-3</v>
      </c>
      <c r="G114" s="492">
        <f>Talnagögn!AI29-Talnagögn!AH29</f>
        <v>1.5775762615422906E-2</v>
      </c>
      <c r="H114" s="491"/>
      <c r="I114" s="340">
        <f>Talnagögn!AI29/Talnagögn!AH29-1</f>
        <v>3.2165688318193109E-3</v>
      </c>
      <c r="J114" s="492">
        <f>Talnagögn!AI29-Talnagögn!R29</f>
        <v>-1.2046429573315773</v>
      </c>
      <c r="K114" s="491"/>
      <c r="L114" s="341">
        <f>Talnagögn!AI29/Talnagögn!R29-1</f>
        <v>-0.19667800508133415</v>
      </c>
      <c r="M114" s="492">
        <f>Talnagögn!AI29-Talnagögn!C29</f>
        <v>-1.6850904242015758</v>
      </c>
      <c r="N114" s="491"/>
      <c r="O114" s="342">
        <f>Talnagögn!AI29/Talnagögn!C29-1</f>
        <v>-0.25510810205464796</v>
      </c>
      <c r="P114" s="401"/>
      <c r="Q114" s="401"/>
      <c r="R114" s="9"/>
      <c r="S114" s="401"/>
      <c r="T114" s="401"/>
      <c r="U114" s="9"/>
      <c r="V114" s="401"/>
      <c r="W114" s="401"/>
      <c r="X114" s="9"/>
      <c r="Y114" s="401"/>
      <c r="Z114" s="401"/>
    </row>
    <row r="115" spans="1:26" s="19" customFormat="1" ht="30" customHeight="1" x14ac:dyDescent="0.25">
      <c r="B115" s="20"/>
      <c r="C115" s="101" t="s">
        <v>24</v>
      </c>
      <c r="D115" s="453">
        <f>Talnagögn!AI30</f>
        <v>2011.9865048204438</v>
      </c>
      <c r="E115" s="453"/>
      <c r="F115" s="102">
        <f>SUM(F107:F114)</f>
        <v>0.99999999999999989</v>
      </c>
      <c r="G115" s="456">
        <f>Talnagögn!AI30-Talnagögn!AH30</f>
        <v>5.4976926620756785</v>
      </c>
      <c r="H115" s="457"/>
      <c r="I115" s="327">
        <f>Talnagögn!AI30/Talnagögn!AH30-1</f>
        <v>2.7399567985439965E-3</v>
      </c>
      <c r="J115" s="452">
        <f>Talnagögn!AI30-Talnagögn!R30</f>
        <v>1061.5364440897226</v>
      </c>
      <c r="K115" s="453"/>
      <c r="L115" s="102">
        <f>Talnagögn!AI30/Talnagögn!R30-1</f>
        <v>1.1168776645388361</v>
      </c>
      <c r="M115" s="452">
        <f>Talnagögn!AI30-Talnagögn!C30</f>
        <v>1109.3228513849126</v>
      </c>
      <c r="N115" s="453"/>
      <c r="O115" s="100">
        <f>Talnagögn!AI30/Talnagögn!C30-1</f>
        <v>1.228943745727257</v>
      </c>
      <c r="P115" s="401"/>
      <c r="Q115" s="401"/>
      <c r="R115" s="9"/>
      <c r="S115" s="451"/>
      <c r="T115" s="451"/>
      <c r="U115" s="14"/>
      <c r="V115" s="451"/>
      <c r="W115" s="451"/>
      <c r="X115" s="14"/>
      <c r="Y115" s="451"/>
      <c r="Z115" s="451"/>
    </row>
    <row r="119" spans="1:26" s="77" customFormat="1" ht="27" customHeight="1" x14ac:dyDescent="0.25">
      <c r="A119" s="75"/>
      <c r="B119" s="75"/>
      <c r="C119" s="77" t="s">
        <v>63</v>
      </c>
    </row>
    <row r="148" spans="3:53" s="27" customFormat="1" ht="69.75" customHeight="1" x14ac:dyDescent="0.25">
      <c r="C148" s="489" t="s">
        <v>138</v>
      </c>
      <c r="D148" s="489"/>
      <c r="E148" s="489"/>
      <c r="F148" s="489"/>
      <c r="G148" s="489"/>
      <c r="H148" s="489"/>
      <c r="I148" s="489"/>
      <c r="J148" s="489"/>
      <c r="K148" s="489"/>
      <c r="L148" s="489"/>
      <c r="M148" s="489"/>
      <c r="N148" s="489"/>
      <c r="O148" s="489"/>
      <c r="P148" s="489"/>
      <c r="AX148" s="28"/>
      <c r="AY148" s="28"/>
      <c r="AZ148" s="28"/>
      <c r="BA148" s="28"/>
    </row>
    <row r="178" spans="1:35" ht="33" customHeight="1" x14ac:dyDescent="0.25">
      <c r="C178" s="508" t="s">
        <v>65</v>
      </c>
      <c r="D178" s="508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</row>
    <row r="179" spans="1:35" ht="29.1" customHeight="1" x14ac:dyDescent="0.25">
      <c r="B179" s="12"/>
      <c r="C179" s="192"/>
      <c r="D179" s="487" t="s">
        <v>25</v>
      </c>
      <c r="E179" s="487"/>
      <c r="F179" s="488"/>
      <c r="G179" s="487" t="s">
        <v>8</v>
      </c>
      <c r="H179" s="487"/>
      <c r="I179" s="488"/>
      <c r="J179" s="487" t="s">
        <v>7</v>
      </c>
      <c r="K179" s="487"/>
      <c r="L179" s="488"/>
      <c r="M179" s="487" t="s">
        <v>6</v>
      </c>
      <c r="N179" s="487"/>
      <c r="O179" s="487"/>
    </row>
    <row r="180" spans="1:35" ht="23.25" x14ac:dyDescent="0.25">
      <c r="B180" s="12"/>
      <c r="C180" s="192"/>
      <c r="D180" s="486" t="s">
        <v>15</v>
      </c>
      <c r="E180" s="486"/>
      <c r="F180" s="193" t="s">
        <v>14</v>
      </c>
      <c r="G180" s="486" t="s">
        <v>15</v>
      </c>
      <c r="H180" s="486"/>
      <c r="I180" s="193" t="s">
        <v>14</v>
      </c>
      <c r="J180" s="486" t="s">
        <v>15</v>
      </c>
      <c r="K180" s="486"/>
      <c r="L180" s="193" t="s">
        <v>14</v>
      </c>
      <c r="M180" s="486" t="s">
        <v>15</v>
      </c>
      <c r="N180" s="486"/>
      <c r="O180" s="89" t="s">
        <v>14</v>
      </c>
    </row>
    <row r="181" spans="1:35" ht="21" customHeight="1" x14ac:dyDescent="0.25">
      <c r="B181" s="6"/>
      <c r="C181" s="291" t="str">
        <f>Talnagögn!A33</f>
        <v>Iðragerjun</v>
      </c>
      <c r="D181" s="399">
        <f>Talnagögn!AI33</f>
        <v>316.41713558127651</v>
      </c>
      <c r="E181" s="399"/>
      <c r="F181" s="97">
        <f>D181/$D$185</f>
        <v>0.52425629039450772</v>
      </c>
      <c r="G181" s="469">
        <f>Talnagögn!AI33-Talnagögn!AH33</f>
        <v>-7.4907392101049481</v>
      </c>
      <c r="H181" s="469"/>
      <c r="I181" s="107">
        <f>Talnagögn!AI33/Talnagögn!AH33-1</f>
        <v>-2.3126141082335461E-2</v>
      </c>
      <c r="J181" s="399">
        <f>Talnagögn!AI33-Talnagögn!R33</f>
        <v>-12.471623894237382</v>
      </c>
      <c r="K181" s="399"/>
      <c r="L181" s="107">
        <f>Talnagögn!AI33/Talnagögn!R33-1</f>
        <v>-3.7920492978009257E-2</v>
      </c>
      <c r="M181" s="399">
        <f>Talnagögn!AI33-Talnagögn!C33</f>
        <v>-74.57414602638687</v>
      </c>
      <c r="N181" s="399"/>
      <c r="O181" s="9">
        <f>Talnagögn!AI33/Talnagögn!C33-1</f>
        <v>-0.19073096903786624</v>
      </c>
      <c r="P181" s="401"/>
      <c r="Q181" s="401"/>
      <c r="R181" s="9"/>
      <c r="S181" s="401"/>
      <c r="T181" s="401"/>
      <c r="U181" s="9"/>
      <c r="V181" s="401"/>
      <c r="W181" s="401"/>
      <c r="X181" s="9"/>
      <c r="Y181" s="401"/>
      <c r="Z181" s="401"/>
    </row>
    <row r="182" spans="1:35" ht="21" customHeight="1" x14ac:dyDescent="0.25">
      <c r="B182" s="6"/>
      <c r="C182" s="104" t="str">
        <f>Talnagögn!A34</f>
        <v>Meðhöndlun húsdýraáburðar</v>
      </c>
      <c r="D182" s="399">
        <f>Talnagögn!AI34</f>
        <v>76.843240373177537</v>
      </c>
      <c r="E182" s="399"/>
      <c r="F182" s="97">
        <f t="shared" ref="F182:F184" si="1">D182/$D$185</f>
        <v>0.12731785864229078</v>
      </c>
      <c r="G182" s="469">
        <f>Talnagögn!AI34-Talnagögn!AH34</f>
        <v>-0.64141973339803826</v>
      </c>
      <c r="H182" s="469"/>
      <c r="I182" s="247">
        <f>Talnagögn!AI34/Talnagögn!AH34-1</f>
        <v>-8.2780221596868708E-3</v>
      </c>
      <c r="J182" s="473">
        <f>Talnagögn!AI34-Talnagögn!R34</f>
        <v>-0.64780834432622214</v>
      </c>
      <c r="K182" s="473"/>
      <c r="L182" s="247">
        <f>Talnagögn!AI34/Talnagögn!R34-1</f>
        <v>-8.3597829045756189E-3</v>
      </c>
      <c r="M182" s="399">
        <f>Talnagögn!AI34-Talnagögn!C34</f>
        <v>-22.397235522399654</v>
      </c>
      <c r="N182" s="399"/>
      <c r="O182" s="9">
        <f>Talnagögn!AI34/Talnagögn!C34-1</f>
        <v>-0.2256864985811482</v>
      </c>
      <c r="P182" s="401"/>
      <c r="Q182" s="401"/>
      <c r="R182" s="9"/>
      <c r="S182" s="401"/>
      <c r="T182" s="401"/>
      <c r="U182" s="9"/>
      <c r="V182" s="401"/>
      <c r="W182" s="401"/>
      <c r="X182" s="9"/>
      <c r="Y182" s="401"/>
      <c r="Z182" s="401"/>
    </row>
    <row r="183" spans="1:35" ht="21" customHeight="1" x14ac:dyDescent="0.25">
      <c r="B183" s="6"/>
      <c r="C183" s="104" t="str">
        <f>Talnagögn!A35</f>
        <v>Nytjajarðvegur</v>
      </c>
      <c r="D183" s="399">
        <f>Talnagögn!AI35</f>
        <v>204.89917063838487</v>
      </c>
      <c r="E183" s="399"/>
      <c r="F183" s="97">
        <f t="shared" si="1"/>
        <v>0.33948755305699468</v>
      </c>
      <c r="G183" s="469">
        <f>Talnagögn!AI35-Talnagögn!AH35</f>
        <v>-5.7200019436420462</v>
      </c>
      <c r="H183" s="469"/>
      <c r="I183" s="107">
        <f>Talnagögn!AI35/Talnagögn!AH35-1</f>
        <v>-2.7158030646114883E-2</v>
      </c>
      <c r="J183" s="469">
        <f>Talnagögn!AI35-Talnagögn!R35</f>
        <v>6.6193055468022237</v>
      </c>
      <c r="K183" s="469"/>
      <c r="L183" s="107">
        <f>Talnagögn!AI35/Talnagögn!R35-1</f>
        <v>3.3383649639588286E-2</v>
      </c>
      <c r="M183" s="490">
        <f>Talnagögn!AI35-Talnagögn!C35</f>
        <v>3.9683326568962229E-2</v>
      </c>
      <c r="N183" s="490"/>
      <c r="O183" s="328">
        <f>Talnagögn!AI35/Talnagögn!C35-1</f>
        <v>1.9370997696865899E-4</v>
      </c>
      <c r="P183" s="401"/>
      <c r="Q183" s="401"/>
      <c r="R183" s="9"/>
      <c r="S183" s="401"/>
      <c r="T183" s="401"/>
      <c r="U183" s="9"/>
      <c r="V183" s="401"/>
      <c r="W183" s="401"/>
      <c r="X183" s="9"/>
      <c r="Y183" s="401"/>
      <c r="Z183" s="401"/>
    </row>
    <row r="184" spans="1:35" ht="21" customHeight="1" x14ac:dyDescent="0.25">
      <c r="B184" s="6"/>
      <c r="C184" s="136" t="s">
        <v>114</v>
      </c>
      <c r="D184" s="465">
        <f>Talnagögn!AI36</f>
        <v>5.3947480884316725</v>
      </c>
      <c r="E184" s="465"/>
      <c r="F184" s="326">
        <f t="shared" si="1"/>
        <v>8.9382979062067151E-3</v>
      </c>
      <c r="G184" s="465">
        <f>Talnagögn!AI36-Talnagögn!AH36</f>
        <v>-1.5528962792056529</v>
      </c>
      <c r="H184" s="465"/>
      <c r="I184" s="190">
        <f>Talnagögn!AI36/Talnagögn!AH36-1</f>
        <v>-0.22351407139363177</v>
      </c>
      <c r="J184" s="482">
        <f>Talnagögn!AI36-Talnagögn!R36</f>
        <v>0.86209543262920363</v>
      </c>
      <c r="K184" s="482"/>
      <c r="L184" s="190">
        <f>Talnagögn!AI36/Talnagögn!R36-1</f>
        <v>0.19019666806491187</v>
      </c>
      <c r="M184" s="465">
        <f>Talnagögn!AI36-Talnagögn!C36</f>
        <v>5.3716480884316722</v>
      </c>
      <c r="N184" s="465"/>
      <c r="O184" s="186">
        <f>Talnagögn!AI36/Talnagögn!C36-1</f>
        <v>232.5388782870854</v>
      </c>
      <c r="P184" s="401"/>
      <c r="Q184" s="401"/>
      <c r="R184" s="9"/>
      <c r="S184" s="401"/>
      <c r="T184" s="401"/>
      <c r="U184" s="9"/>
      <c r="V184" s="401"/>
      <c r="W184" s="401"/>
      <c r="X184" s="9"/>
      <c r="Y184" s="401"/>
      <c r="Z184" s="401"/>
    </row>
    <row r="185" spans="1:35" s="19" customFormat="1" ht="28.5" customHeight="1" x14ac:dyDescent="0.25">
      <c r="B185" s="20"/>
      <c r="C185" s="101" t="s">
        <v>24</v>
      </c>
      <c r="D185" s="457">
        <f>Talnagögn!AI37</f>
        <v>603.55429468127068</v>
      </c>
      <c r="E185" s="457"/>
      <c r="F185" s="102">
        <f>SUM(F181:F184)</f>
        <v>1</v>
      </c>
      <c r="G185" s="453">
        <f>Talnagögn!AI37-Talnagögn!AH37</f>
        <v>-15.405057166350616</v>
      </c>
      <c r="H185" s="453"/>
      <c r="I185" s="108">
        <f>Talnagögn!AI37/Talnagögn!AH37-1</f>
        <v>-2.4888641104405029E-2</v>
      </c>
      <c r="J185" s="457">
        <f>Talnagögn!AI37-Talnagögn!R37</f>
        <v>-5.6380312591321626</v>
      </c>
      <c r="K185" s="457"/>
      <c r="L185" s="327">
        <f>Talnagögn!AI37/Talnagögn!R37-1</f>
        <v>-9.2549282370371078E-3</v>
      </c>
      <c r="M185" s="453">
        <f>Talnagögn!AI37-Talnagögn!C37</f>
        <v>-91.560050133785808</v>
      </c>
      <c r="N185" s="453"/>
      <c r="O185" s="100">
        <f>Talnagögn!AI37/Talnagögn!C37-1</f>
        <v>-0.13171940820491401</v>
      </c>
      <c r="P185" s="401"/>
      <c r="Q185" s="401"/>
      <c r="R185" s="14"/>
      <c r="S185" s="451"/>
      <c r="T185" s="451"/>
      <c r="U185" s="14"/>
      <c r="V185" s="451"/>
      <c r="W185" s="451"/>
      <c r="X185" s="14"/>
      <c r="Y185" s="451"/>
      <c r="Z185" s="451"/>
    </row>
    <row r="186" spans="1:35" s="19" customFormat="1" x14ac:dyDescent="0.25">
      <c r="B186" s="20"/>
      <c r="C186" s="92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</row>
    <row r="187" spans="1:35" x14ac:dyDescent="0.25">
      <c r="B187" s="6"/>
      <c r="C187" s="13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5"/>
      <c r="Z187" s="16"/>
      <c r="AA187" s="16"/>
      <c r="AB187" s="16"/>
      <c r="AC187" s="16"/>
      <c r="AD187" s="16"/>
      <c r="AE187" s="16"/>
      <c r="AF187" s="16"/>
      <c r="AG187" s="16"/>
      <c r="AH187" s="16"/>
      <c r="AI187" s="17"/>
    </row>
    <row r="188" spans="1:35" ht="13.5" customHeight="1" x14ac:dyDescent="0.25">
      <c r="B188" s="6"/>
      <c r="C188" s="13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5"/>
      <c r="Z188" s="16"/>
      <c r="AA188" s="16"/>
      <c r="AB188" s="16"/>
      <c r="AC188" s="16"/>
      <c r="AD188" s="16"/>
      <c r="AE188" s="16"/>
      <c r="AF188" s="16"/>
      <c r="AG188" s="16"/>
      <c r="AH188" s="16"/>
      <c r="AI188" s="17"/>
    </row>
    <row r="189" spans="1:35" s="78" customFormat="1" ht="27" customHeight="1" x14ac:dyDescent="0.25">
      <c r="A189" s="75"/>
      <c r="B189" s="75"/>
      <c r="C189" s="78" t="s">
        <v>63</v>
      </c>
    </row>
    <row r="218" spans="3:53" s="27" customFormat="1" ht="69.75" customHeight="1" x14ac:dyDescent="0.25">
      <c r="C218" s="489" t="s">
        <v>115</v>
      </c>
      <c r="D218" s="489"/>
      <c r="E218" s="489"/>
      <c r="F218" s="489"/>
      <c r="G218" s="489"/>
      <c r="H218" s="489"/>
      <c r="I218" s="489"/>
      <c r="J218" s="489"/>
      <c r="K218" s="489"/>
      <c r="L218" s="489"/>
      <c r="M218" s="489"/>
      <c r="N218" s="489"/>
      <c r="O218" s="489"/>
      <c r="P218" s="489"/>
      <c r="Q218" s="489"/>
      <c r="R218" s="489"/>
      <c r="S218" s="489"/>
      <c r="T218" s="489"/>
      <c r="AX218" s="28"/>
      <c r="AY218" s="28"/>
      <c r="AZ218" s="28"/>
      <c r="BA218" s="28"/>
    </row>
    <row r="248" spans="2:26" ht="33" customHeight="1" x14ac:dyDescent="0.25">
      <c r="C248" s="508" t="s">
        <v>65</v>
      </c>
      <c r="D248" s="508"/>
      <c r="E248" s="508"/>
      <c r="F248" s="508"/>
      <c r="G248" s="508"/>
      <c r="H248" s="508"/>
      <c r="I248" s="508"/>
      <c r="J248" s="508"/>
      <c r="K248" s="508"/>
      <c r="L248" s="508"/>
      <c r="M248" s="508"/>
      <c r="N248" s="508"/>
      <c r="O248" s="508"/>
    </row>
    <row r="249" spans="2:26" ht="29.1" customHeight="1" x14ac:dyDescent="0.25">
      <c r="B249" s="12"/>
      <c r="C249" s="192"/>
      <c r="D249" s="487" t="s">
        <v>25</v>
      </c>
      <c r="E249" s="487"/>
      <c r="F249" s="488"/>
      <c r="G249" s="487" t="s">
        <v>8</v>
      </c>
      <c r="H249" s="487"/>
      <c r="I249" s="488"/>
      <c r="J249" s="487" t="s">
        <v>7</v>
      </c>
      <c r="K249" s="487"/>
      <c r="L249" s="488"/>
      <c r="M249" s="487" t="s">
        <v>6</v>
      </c>
      <c r="N249" s="487"/>
      <c r="O249" s="487"/>
    </row>
    <row r="250" spans="2:26" ht="23.25" x14ac:dyDescent="0.25">
      <c r="B250" s="12"/>
      <c r="C250" s="192"/>
      <c r="D250" s="486" t="s">
        <v>15</v>
      </c>
      <c r="E250" s="486"/>
      <c r="F250" s="193" t="s">
        <v>14</v>
      </c>
      <c r="G250" s="486" t="s">
        <v>15</v>
      </c>
      <c r="H250" s="486"/>
      <c r="I250" s="193" t="s">
        <v>14</v>
      </c>
      <c r="J250" s="486" t="s">
        <v>15</v>
      </c>
      <c r="K250" s="486"/>
      <c r="L250" s="193" t="s">
        <v>14</v>
      </c>
      <c r="M250" s="486" t="s">
        <v>15</v>
      </c>
      <c r="N250" s="486"/>
      <c r="O250" s="89" t="s">
        <v>14</v>
      </c>
    </row>
    <row r="251" spans="2:26" ht="21" customHeight="1" x14ac:dyDescent="0.25">
      <c r="B251" s="6"/>
      <c r="C251" s="105" t="s">
        <v>38</v>
      </c>
      <c r="D251" s="467">
        <f>Talnagögn!AI39</f>
        <v>135.09759271099608</v>
      </c>
      <c r="E251" s="467"/>
      <c r="F251" s="97">
        <f t="shared" ref="F251:F256" si="2">D251/$D$257</f>
        <v>0.22383668528502376</v>
      </c>
      <c r="G251" s="469">
        <f>Talnagögn!AI39-Talnagögn!AH39</f>
        <v>-7.606054681346194</v>
      </c>
      <c r="H251" s="469"/>
      <c r="I251" s="107">
        <f>Talnagögn!AI39/Talnagögn!AH39-1</f>
        <v>-5.3299651552945138E-2</v>
      </c>
      <c r="J251" s="469">
        <f>Talnagögn!AI39-Talnagögn!R39</f>
        <v>4.9619247948720044</v>
      </c>
      <c r="K251" s="469"/>
      <c r="L251" s="107">
        <f>Talnagögn!AI39/Talnagögn!R39-1</f>
        <v>3.8128861013493331E-2</v>
      </c>
      <c r="M251" s="399">
        <f>Talnagögn!AI39-Talnagögn!C39</f>
        <v>-15.205599575364175</v>
      </c>
      <c r="N251" s="399"/>
      <c r="O251" s="9">
        <f>Talnagögn!AI39/Talnagögn!C39-1</f>
        <v>-0.10116617846941134</v>
      </c>
      <c r="P251" s="401"/>
      <c r="Q251" s="401"/>
      <c r="R251" s="9"/>
      <c r="S251" s="401"/>
      <c r="T251" s="401"/>
      <c r="U251" s="9"/>
      <c r="V251" s="401"/>
      <c r="W251" s="401"/>
      <c r="X251" s="9"/>
      <c r="Y251" s="401"/>
      <c r="Z251" s="401"/>
    </row>
    <row r="252" spans="2:26" ht="21" customHeight="1" x14ac:dyDescent="0.25">
      <c r="B252" s="6"/>
      <c r="C252" s="105" t="s">
        <v>39</v>
      </c>
      <c r="D252" s="466">
        <f>Talnagögn!AI40</f>
        <v>184.88852716079106</v>
      </c>
      <c r="E252" s="467"/>
      <c r="F252" s="97">
        <f t="shared" si="2"/>
        <v>0.30633288303984041</v>
      </c>
      <c r="G252" s="469">
        <f>Talnagögn!AI40-Talnagögn!AH40</f>
        <v>-1.244588703810507</v>
      </c>
      <c r="H252" s="469"/>
      <c r="I252" s="247">
        <f>Talnagögn!AI40/Talnagögn!AH40-1</f>
        <v>-6.686551708057431E-3</v>
      </c>
      <c r="J252" s="478">
        <f>Talnagögn!AI40-Talnagögn!R40</f>
        <v>26.932706059978301</v>
      </c>
      <c r="K252" s="399"/>
      <c r="L252" s="97">
        <f>Talnagögn!AI40/Talnagögn!R40-1</f>
        <v>0.17050784119433593</v>
      </c>
      <c r="M252" s="468">
        <f>Talnagögn!AI40-Talnagögn!C40</f>
        <v>-7.3123705210151684</v>
      </c>
      <c r="N252" s="469"/>
      <c r="O252" s="94">
        <f>Talnagögn!AI40/Talnagögn!C40-1</f>
        <v>-3.8045454569733517E-2</v>
      </c>
      <c r="P252" s="401"/>
      <c r="Q252" s="401"/>
      <c r="R252" s="9"/>
      <c r="S252" s="401"/>
      <c r="T252" s="401"/>
      <c r="U252" s="9"/>
      <c r="V252" s="401"/>
      <c r="W252" s="401"/>
      <c r="X252" s="9"/>
      <c r="Y252" s="401"/>
      <c r="Z252" s="401"/>
    </row>
    <row r="253" spans="2:26" ht="21" customHeight="1" x14ac:dyDescent="0.25">
      <c r="B253" s="6"/>
      <c r="C253" s="105" t="s">
        <v>43</v>
      </c>
      <c r="D253" s="466">
        <f>Talnagögn!AI44</f>
        <v>148.48285192128748</v>
      </c>
      <c r="E253" s="467"/>
      <c r="F253" s="97">
        <f t="shared" si="2"/>
        <v>0.24601407566770672</v>
      </c>
      <c r="G253" s="468">
        <f>Talnagögn!AI44-Talnagögn!AH44</f>
        <v>-6.9753869758084761</v>
      </c>
      <c r="H253" s="469"/>
      <c r="I253" s="107">
        <f>Talnagögn!AI44/Talnagögn!AH44-1</f>
        <v>-4.4869844308642715E-2</v>
      </c>
      <c r="J253" s="478">
        <f>Talnagögn!AI44-Talnagögn!R44</f>
        <v>-36.744175146332111</v>
      </c>
      <c r="K253" s="399"/>
      <c r="L253" s="97">
        <f>Talnagögn!AI44/Talnagögn!R44-1</f>
        <v>-0.19837372400798814</v>
      </c>
      <c r="M253" s="478">
        <f>Talnagögn!AI44-Talnagögn!C44</f>
        <v>-83.49024642263538</v>
      </c>
      <c r="N253" s="399"/>
      <c r="O253" s="9">
        <f>Talnagögn!AI44/Talnagögn!C44-1</f>
        <v>-0.35991348573899251</v>
      </c>
      <c r="P253" s="401"/>
      <c r="Q253" s="401"/>
      <c r="R253" s="9"/>
      <c r="S253" s="401"/>
      <c r="T253" s="401"/>
      <c r="U253" s="9"/>
      <c r="V253" s="401"/>
      <c r="W253" s="401"/>
      <c r="X253" s="9"/>
      <c r="Y253" s="401"/>
      <c r="Z253" s="401"/>
    </row>
    <row r="254" spans="2:26" ht="21" customHeight="1" x14ac:dyDescent="0.25">
      <c r="B254" s="6"/>
      <c r="C254" s="105" t="s">
        <v>44</v>
      </c>
      <c r="D254" s="466">
        <f>Talnagögn!AI48</f>
        <v>38.907766203333082</v>
      </c>
      <c r="E254" s="467"/>
      <c r="F254" s="107">
        <f t="shared" si="2"/>
        <v>6.4464401208311803E-2</v>
      </c>
      <c r="G254" s="472">
        <f>Talnagögn!AI48-Talnagögn!AH48</f>
        <v>-0.28832615374516024</v>
      </c>
      <c r="H254" s="473"/>
      <c r="I254" s="247">
        <f>Talnagögn!AI48/Talnagögn!AH48-1</f>
        <v>-7.3559923045005693E-3</v>
      </c>
      <c r="J254" s="468">
        <f>Talnagögn!AI48-Talnagögn!R48</f>
        <v>-3.7035480577118065</v>
      </c>
      <c r="K254" s="469"/>
      <c r="L254" s="107">
        <f>Talnagögn!AI48/Talnagögn!R48-1</f>
        <v>-8.6914663908819523E-2</v>
      </c>
      <c r="M254" s="468">
        <f>Talnagögn!AI48-Talnagögn!C48</f>
        <v>-2.1331771817276319</v>
      </c>
      <c r="N254" s="469"/>
      <c r="O254" s="94">
        <f>Talnagögn!AI48/Talnagögn!C48-1</f>
        <v>-5.1976806715026136E-2</v>
      </c>
      <c r="P254" s="401"/>
      <c r="Q254" s="401"/>
      <c r="R254" s="9"/>
      <c r="S254" s="401"/>
      <c r="T254" s="401"/>
      <c r="U254" s="9"/>
      <c r="V254" s="401"/>
      <c r="W254" s="401"/>
      <c r="X254" s="9"/>
      <c r="Y254" s="401"/>
      <c r="Z254" s="401"/>
    </row>
    <row r="255" spans="2:26" ht="21" customHeight="1" x14ac:dyDescent="0.25">
      <c r="B255" s="6"/>
      <c r="C255" s="106" t="s">
        <v>45</v>
      </c>
      <c r="D255" s="466">
        <f>Talnagögn!AI52</f>
        <v>74.677368373765589</v>
      </c>
      <c r="E255" s="467"/>
      <c r="F255" s="97">
        <f t="shared" si="2"/>
        <v>0.12372932979161677</v>
      </c>
      <c r="G255" s="472">
        <f>Talnagögn!AI52-Talnagögn!AH52</f>
        <v>0.23922178926994775</v>
      </c>
      <c r="H255" s="473"/>
      <c r="I255" s="247">
        <f>Talnagögn!AI52/Talnagögn!AH52-1</f>
        <v>3.2136988929245547E-3</v>
      </c>
      <c r="J255" s="468">
        <f>Talnagögn!AI52-Talnagögn!R52</f>
        <v>2.5166374445961281</v>
      </c>
      <c r="K255" s="469"/>
      <c r="L255" s="107">
        <f>Talnagögn!AI52/Talnagögn!R52-1</f>
        <v>3.4875442809280566E-2</v>
      </c>
      <c r="M255" s="478">
        <f>Talnagögn!AI52-Talnagögn!C52</f>
        <v>20.357018285731883</v>
      </c>
      <c r="N255" s="399"/>
      <c r="O255" s="9">
        <f>Talnagögn!AI52/Talnagögn!C52-1</f>
        <v>0.37475859880763829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2:26" ht="21" customHeight="1" x14ac:dyDescent="0.25">
      <c r="B256" s="6"/>
      <c r="C256" s="194" t="s">
        <v>46</v>
      </c>
      <c r="D256" s="460">
        <f>Talnagögn!AI53</f>
        <v>21.500188311097418</v>
      </c>
      <c r="E256" s="461"/>
      <c r="F256" s="195">
        <f t="shared" si="2"/>
        <v>3.5622625007500595E-2</v>
      </c>
      <c r="G256" s="481">
        <f>Talnagögn!AI53-Talnagögn!AH53</f>
        <v>0.47007755908975923</v>
      </c>
      <c r="H256" s="482"/>
      <c r="I256" s="195">
        <f>Talnagögn!AI53/Talnagögn!AH53-1</f>
        <v>2.2352595506178297E-2</v>
      </c>
      <c r="J256" s="481">
        <f>Talnagögn!AI53-Talnagögn!R53</f>
        <v>0.39842364546541376</v>
      </c>
      <c r="K256" s="482"/>
      <c r="L256" s="195">
        <f>Talnagögn!AI53/Talnagögn!R53-1</f>
        <v>1.8881058137963036E-2</v>
      </c>
      <c r="M256" s="464">
        <f>Talnagögn!AI53-Talnagögn!C53</f>
        <v>-3.775674718775349</v>
      </c>
      <c r="N256" s="465"/>
      <c r="O256" s="186">
        <f>Talnagögn!AI53/Talnagögn!C53-1</f>
        <v>-0.14937866668738453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s="19" customFormat="1" ht="29.25" customHeight="1" x14ac:dyDescent="0.25">
      <c r="B257" s="20"/>
      <c r="C257" s="101" t="s">
        <v>24</v>
      </c>
      <c r="D257" s="452">
        <f>Talnagögn!AI54</f>
        <v>603.55429468127068</v>
      </c>
      <c r="E257" s="453"/>
      <c r="F257" s="102">
        <f>SUM(F251:F256)</f>
        <v>1</v>
      </c>
      <c r="G257" s="456">
        <f>Talnagögn!AI54-Talnagögn!AH54</f>
        <v>-15.405057166350616</v>
      </c>
      <c r="H257" s="457"/>
      <c r="I257" s="108">
        <f>Talnagögn!AI54/Talnagögn!AH54-1</f>
        <v>-2.4888641104405029E-2</v>
      </c>
      <c r="J257" s="456">
        <f>Talnagögn!AI54-Talnagögn!R54</f>
        <v>-5.6380312591321626</v>
      </c>
      <c r="K257" s="457"/>
      <c r="L257" s="327">
        <f>Talnagögn!AI54/Talnagögn!R54-1</f>
        <v>-9.2549282370371078E-3</v>
      </c>
      <c r="M257" s="452">
        <f>Talnagögn!AI54-Talnagögn!C54</f>
        <v>-91.560050133785808</v>
      </c>
      <c r="N257" s="453"/>
      <c r="O257" s="100">
        <f>Talnagögn!AI54/Talnagögn!C54-1</f>
        <v>-0.13171940820491401</v>
      </c>
      <c r="P257" s="451"/>
      <c r="Q257" s="451"/>
      <c r="R257" s="14"/>
      <c r="S257" s="451"/>
      <c r="T257" s="451"/>
      <c r="U257" s="14"/>
      <c r="V257" s="451"/>
      <c r="W257" s="451"/>
      <c r="X257" s="14"/>
      <c r="Y257" s="451"/>
      <c r="Z257" s="451"/>
    </row>
    <row r="261" spans="1:26" s="78" customFormat="1" ht="27" customHeight="1" x14ac:dyDescent="0.25">
      <c r="A261" s="75"/>
      <c r="B261" s="75"/>
      <c r="C261" s="78" t="s">
        <v>63</v>
      </c>
    </row>
    <row r="262" spans="1:26" ht="18" customHeight="1" x14ac:dyDescent="0.25"/>
    <row r="290" spans="3:53" s="25" customFormat="1" ht="69.75" customHeight="1" x14ac:dyDescent="0.25">
      <c r="C290" s="25" t="s">
        <v>28</v>
      </c>
      <c r="D290" s="26"/>
      <c r="AX290" s="26"/>
      <c r="AY290" s="26"/>
      <c r="AZ290" s="26"/>
      <c r="BA290" s="26"/>
    </row>
    <row r="318" spans="2:15" ht="33" customHeight="1" x14ac:dyDescent="0.25">
      <c r="C318" s="509" t="s">
        <v>65</v>
      </c>
      <c r="D318" s="509"/>
      <c r="E318" s="509"/>
      <c r="F318" s="509"/>
      <c r="G318" s="509"/>
      <c r="H318" s="509"/>
      <c r="I318" s="509"/>
      <c r="J318" s="509"/>
      <c r="K318" s="509"/>
      <c r="L318" s="509"/>
      <c r="M318" s="509"/>
      <c r="N318" s="509"/>
      <c r="O318" s="509"/>
    </row>
    <row r="319" spans="2:15" ht="29.1" customHeight="1" x14ac:dyDescent="0.25">
      <c r="B319" s="12"/>
      <c r="C319" s="199"/>
      <c r="D319" s="483" t="s">
        <v>25</v>
      </c>
      <c r="E319" s="483"/>
      <c r="F319" s="484"/>
      <c r="G319" s="483" t="s">
        <v>8</v>
      </c>
      <c r="H319" s="483"/>
      <c r="I319" s="484"/>
      <c r="J319" s="483" t="s">
        <v>7</v>
      </c>
      <c r="K319" s="483"/>
      <c r="L319" s="484"/>
      <c r="M319" s="483" t="s">
        <v>6</v>
      </c>
      <c r="N319" s="483"/>
      <c r="O319" s="483"/>
    </row>
    <row r="320" spans="2:15" ht="23.25" x14ac:dyDescent="0.25">
      <c r="B320" s="12"/>
      <c r="C320" s="199"/>
      <c r="D320" s="485" t="s">
        <v>15</v>
      </c>
      <c r="E320" s="485"/>
      <c r="F320" s="200" t="s">
        <v>14</v>
      </c>
      <c r="G320" s="485" t="s">
        <v>15</v>
      </c>
      <c r="H320" s="485"/>
      <c r="I320" s="200" t="s">
        <v>14</v>
      </c>
      <c r="J320" s="485" t="s">
        <v>15</v>
      </c>
      <c r="K320" s="485"/>
      <c r="L320" s="200" t="s">
        <v>14</v>
      </c>
      <c r="M320" s="485" t="s">
        <v>15</v>
      </c>
      <c r="N320" s="485"/>
      <c r="O320" s="90" t="s">
        <v>14</v>
      </c>
    </row>
    <row r="321" spans="1:26" ht="21" customHeight="1" x14ac:dyDescent="0.25">
      <c r="B321" s="6"/>
      <c r="C321" s="104" t="s">
        <v>51</v>
      </c>
      <c r="D321" s="399">
        <f>Talnagögn!AI56</f>
        <v>-519.77639262511298</v>
      </c>
      <c r="E321" s="399"/>
      <c r="F321" s="107">
        <f>D321/$D$327</f>
        <v>-5.5462926118443286E-2</v>
      </c>
      <c r="G321" s="401">
        <f>Talnagögn!AI56-Talnagögn!AH56</f>
        <v>-10.814220621460436</v>
      </c>
      <c r="H321" s="401"/>
      <c r="I321" s="107">
        <f>Talnagögn!AI56/Talnagögn!AH56-1</f>
        <v>2.1247592092920486E-2</v>
      </c>
      <c r="J321" s="401">
        <f>Talnagögn!AI56-Talnagögn!R56</f>
        <v>-380.24356177898477</v>
      </c>
      <c r="K321" s="401"/>
      <c r="L321" s="97">
        <f>Talnagögn!AI56/Talnagögn!R56-1</f>
        <v>2.7251189521002672</v>
      </c>
      <c r="M321" s="401">
        <f>Talnagögn!AI56-Talnagögn!C56</f>
        <v>-490.50114344673631</v>
      </c>
      <c r="N321" s="401"/>
      <c r="O321" s="9">
        <f>Talnagögn!AI56/Talnagögn!C56-1</f>
        <v>16.754806780911412</v>
      </c>
      <c r="P321" s="401"/>
      <c r="Q321" s="401"/>
      <c r="R321" s="9"/>
      <c r="S321" s="401"/>
      <c r="T321" s="401"/>
      <c r="U321" s="9"/>
      <c r="V321" s="401"/>
      <c r="W321" s="401"/>
      <c r="X321" s="9"/>
      <c r="Y321" s="401"/>
      <c r="Z321" s="401"/>
    </row>
    <row r="322" spans="1:26" ht="21" customHeight="1" x14ac:dyDescent="0.25">
      <c r="B322" s="6"/>
      <c r="C322" s="104" t="s">
        <v>52</v>
      </c>
      <c r="D322" s="478">
        <f>Talnagögn!AI57</f>
        <v>2003.7876801438588</v>
      </c>
      <c r="E322" s="399"/>
      <c r="F322" s="97">
        <f t="shared" ref="F322:F326" si="3">D322/$D$327</f>
        <v>0.21381488201027654</v>
      </c>
      <c r="G322" s="472">
        <f>Talnagögn!AI57-Talnagögn!AH57</f>
        <v>0.46706582800152319</v>
      </c>
      <c r="H322" s="473"/>
      <c r="I322" s="325">
        <f>Talnagögn!AI57/Talnagögn!AH57-1</f>
        <v>2.3314582032640807E-4</v>
      </c>
      <c r="J322" s="468">
        <f>Talnagögn!AI57-Talnagögn!R57</f>
        <v>7.958237379268212</v>
      </c>
      <c r="K322" s="469"/>
      <c r="L322" s="247">
        <f>Talnagögn!AI57/Talnagögn!R57-1</f>
        <v>3.9874335996590293E-3</v>
      </c>
      <c r="M322" s="477">
        <f>Talnagögn!AI57-Talnagögn!C57</f>
        <v>13.173311732559114</v>
      </c>
      <c r="N322" s="401"/>
      <c r="O322" s="245">
        <f>Talnagögn!AI57/Talnagögn!C57-1</f>
        <v>6.617711567646678E-3</v>
      </c>
      <c r="P322" s="401"/>
      <c r="Q322" s="401"/>
      <c r="R322" s="9"/>
      <c r="S322" s="401"/>
      <c r="T322" s="401"/>
      <c r="U322" s="9"/>
      <c r="V322" s="401"/>
      <c r="W322" s="401"/>
      <c r="X322" s="9"/>
      <c r="Y322" s="401"/>
      <c r="Z322" s="401"/>
    </row>
    <row r="323" spans="1:26" ht="21" customHeight="1" x14ac:dyDescent="0.25">
      <c r="B323" s="6"/>
      <c r="C323" s="104" t="s">
        <v>53</v>
      </c>
      <c r="D323" s="478">
        <f>Talnagögn!AI58</f>
        <v>5754.3385522095386</v>
      </c>
      <c r="E323" s="399"/>
      <c r="F323" s="97">
        <f t="shared" si="3"/>
        <v>0.61401875596896371</v>
      </c>
      <c r="G323" s="477">
        <f>Talnagögn!AI58-Talnagögn!AH58</f>
        <v>-19.242648076990008</v>
      </c>
      <c r="H323" s="401"/>
      <c r="I323" s="247">
        <f>Talnagögn!AI58/Talnagögn!AH58-1</f>
        <v>-3.3328790934878949E-3</v>
      </c>
      <c r="J323" s="477">
        <f>Talnagögn!AI58-Talnagögn!R58</f>
        <v>164.96396442951573</v>
      </c>
      <c r="K323" s="401"/>
      <c r="L323" s="107">
        <f>Talnagögn!AI58/Talnagögn!R58-1</f>
        <v>2.9513850223990001E-2</v>
      </c>
      <c r="M323" s="477">
        <f>Talnagögn!AI58-Talnagögn!C58</f>
        <v>333.88045267722646</v>
      </c>
      <c r="N323" s="401"/>
      <c r="O323" s="94">
        <f>Talnagögn!AI58/Talnagögn!C58-1</f>
        <v>6.159635339788605E-2</v>
      </c>
      <c r="P323" s="401"/>
      <c r="Q323" s="401"/>
      <c r="R323" s="9"/>
      <c r="S323" s="401"/>
      <c r="T323" s="401"/>
      <c r="U323" s="9"/>
      <c r="V323" s="401"/>
      <c r="W323" s="401"/>
      <c r="X323" s="9"/>
      <c r="Y323" s="401"/>
      <c r="Z323" s="401"/>
    </row>
    <row r="324" spans="1:26" ht="21" customHeight="1" x14ac:dyDescent="0.25">
      <c r="B324" s="6"/>
      <c r="C324" s="104" t="s">
        <v>54</v>
      </c>
      <c r="D324" s="478">
        <f>Talnagögn!AI59</f>
        <v>2121.226964295684</v>
      </c>
      <c r="E324" s="399"/>
      <c r="F324" s="97">
        <f t="shared" si="3"/>
        <v>0.22634628288329273</v>
      </c>
      <c r="G324" s="472">
        <f>Talnagögn!AI59-Talnagögn!AH59</f>
        <v>0.1306616280403432</v>
      </c>
      <c r="H324" s="473"/>
      <c r="I324" s="330">
        <f>Talnagögn!AI59/Talnagögn!AH59-1</f>
        <v>6.16009880720636E-5</v>
      </c>
      <c r="J324" s="477">
        <f>Talnagögn!AI59-Talnagögn!R59</f>
        <v>-50.322934403289764</v>
      </c>
      <c r="K324" s="401"/>
      <c r="L324" s="107">
        <f>Talnagögn!AI59/Talnagögn!R59-1</f>
        <v>-2.3173740761582073E-2</v>
      </c>
      <c r="M324" s="477">
        <f>Talnagögn!AI59-Talnagögn!C59</f>
        <v>-84.7404995330985</v>
      </c>
      <c r="N324" s="401"/>
      <c r="O324" s="94">
        <f>Talnagögn!AI59/Talnagögn!C59-1</f>
        <v>-3.8414210963029771E-2</v>
      </c>
      <c r="P324" s="401"/>
      <c r="Q324" s="401"/>
      <c r="R324" s="9"/>
      <c r="S324" s="401"/>
      <c r="T324" s="401"/>
      <c r="U324" s="9"/>
      <c r="V324" s="401"/>
      <c r="W324" s="401"/>
      <c r="X324" s="9"/>
      <c r="Y324" s="401"/>
      <c r="Z324" s="401"/>
    </row>
    <row r="325" spans="1:26" ht="21" customHeight="1" x14ac:dyDescent="0.25">
      <c r="B325" s="6"/>
      <c r="C325" s="104" t="s">
        <v>55</v>
      </c>
      <c r="D325" s="478">
        <f>Talnagögn!AI60</f>
        <v>12.138750798794012</v>
      </c>
      <c r="E325" s="399"/>
      <c r="F325" s="247">
        <f t="shared" si="3"/>
        <v>1.29526975113948E-3</v>
      </c>
      <c r="G325" s="468">
        <f>Talnagögn!AI60-Talnagögn!AH60</f>
        <v>3.3303475864231231</v>
      </c>
      <c r="H325" s="469"/>
      <c r="I325" s="97">
        <f>Talnagögn!AI60/Talnagögn!AH60-1</f>
        <v>0.37808754959648572</v>
      </c>
      <c r="J325" s="468">
        <f>Talnagögn!AI60-Talnagögn!R60</f>
        <v>-5.9766442779521167</v>
      </c>
      <c r="K325" s="469"/>
      <c r="L325" s="97">
        <f>Talnagögn!AI60/Talnagögn!R60-1</f>
        <v>-0.32992072503149827</v>
      </c>
      <c r="M325" s="468">
        <f>Talnagögn!AI60-Talnagögn!C60</f>
        <v>-9.6970195005365394</v>
      </c>
      <c r="N325" s="469"/>
      <c r="O325" s="9">
        <f>Talnagögn!AI60/Talnagögn!C60-1</f>
        <v>-0.44408872998786919</v>
      </c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1" customHeight="1" x14ac:dyDescent="0.25">
      <c r="B326" s="6"/>
      <c r="C326" s="136" t="s">
        <v>56</v>
      </c>
      <c r="D326" s="464">
        <f>Talnagögn!AI61</f>
        <v>-0.11493795105630054</v>
      </c>
      <c r="E326" s="465"/>
      <c r="F326" s="329">
        <f t="shared" si="3"/>
        <v>-1.2264495229275731E-5</v>
      </c>
      <c r="G326" s="481">
        <f>Talnagögn!AI61-Talnagögn!AH61</f>
        <v>-0.45035982920888057</v>
      </c>
      <c r="H326" s="482"/>
      <c r="I326" s="190">
        <f>Talnagögn!AI61/Talnagögn!AH61-1</f>
        <v>-1.3426668280833383</v>
      </c>
      <c r="J326" s="481">
        <f>Talnagögn!AI61-Talnagögn!R61</f>
        <v>-0.22141258154278054</v>
      </c>
      <c r="K326" s="482"/>
      <c r="L326" s="190">
        <f>Talnagögn!AI61/Talnagögn!R61-1</f>
        <v>-2.0794867334232752</v>
      </c>
      <c r="M326" s="481">
        <f>Talnagögn!AI61-Talnagögn!C61</f>
        <v>-0.11493795105630054</v>
      </c>
      <c r="N326" s="482"/>
      <c r="O326" s="243" t="s">
        <v>73</v>
      </c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s="19" customFormat="1" ht="29.25" customHeight="1" x14ac:dyDescent="0.25">
      <c r="B327" s="20"/>
      <c r="C327" s="101" t="s">
        <v>24</v>
      </c>
      <c r="D327" s="452">
        <f>Talnagögn!AI62</f>
        <v>9371.6006168717067</v>
      </c>
      <c r="E327" s="453"/>
      <c r="F327" s="102">
        <f>SUM(F321:F326)</f>
        <v>0.99999999999999989</v>
      </c>
      <c r="G327" s="479">
        <f>Talnagögn!AI62-Talnagögn!AH62</f>
        <v>-26.579153485194183</v>
      </c>
      <c r="H327" s="480"/>
      <c r="I327" s="327">
        <f>Talnagögn!AI62/Talnagögn!AH62-1</f>
        <v>-2.8281171604132016E-3</v>
      </c>
      <c r="J327" s="479">
        <f>Talnagögn!AI62-Talnagögn!R62</f>
        <v>-263.84235123298458</v>
      </c>
      <c r="K327" s="480"/>
      <c r="L327" s="108">
        <f>Talnagögn!AI62/Talnagögn!R62-1</f>
        <v>-2.7382482788425699E-2</v>
      </c>
      <c r="M327" s="479">
        <f>Talnagögn!AI62-Talnagögn!C62</f>
        <v>-237.99983602164139</v>
      </c>
      <c r="N327" s="480"/>
      <c r="O327" s="109">
        <f>Talnagögn!AI62/Talnagögn!C62-1</f>
        <v>-2.4766881535639884E-2</v>
      </c>
      <c r="P327" s="451"/>
      <c r="Q327" s="451"/>
      <c r="R327" s="14"/>
      <c r="S327" s="451"/>
      <c r="T327" s="451"/>
      <c r="U327" s="14"/>
      <c r="V327" s="451"/>
      <c r="W327" s="451"/>
      <c r="X327" s="14"/>
      <c r="Y327" s="451"/>
      <c r="Z327" s="451"/>
    </row>
    <row r="331" spans="1:26" s="79" customFormat="1" ht="27" customHeight="1" x14ac:dyDescent="0.25">
      <c r="A331" s="75"/>
      <c r="B331" s="75"/>
      <c r="C331" s="79" t="s">
        <v>63</v>
      </c>
    </row>
    <row r="360" spans="3:53" s="23" customFormat="1" ht="69.75" customHeight="1" x14ac:dyDescent="0.25">
      <c r="C360" s="23" t="s">
        <v>29</v>
      </c>
      <c r="D360" s="24"/>
      <c r="AX360" s="24"/>
      <c r="AY360" s="24"/>
      <c r="AZ360" s="24"/>
      <c r="BA360" s="24"/>
    </row>
    <row r="390" spans="2:26" ht="30" customHeight="1" x14ac:dyDescent="0.25">
      <c r="C390" s="510" t="s">
        <v>65</v>
      </c>
      <c r="D390" s="510"/>
      <c r="E390" s="510"/>
      <c r="F390" s="510"/>
      <c r="G390" s="510"/>
      <c r="H390" s="510"/>
      <c r="I390" s="510"/>
      <c r="J390" s="510"/>
      <c r="K390" s="510"/>
      <c r="L390" s="510"/>
      <c r="M390" s="510"/>
      <c r="N390" s="510"/>
      <c r="O390" s="510"/>
    </row>
    <row r="391" spans="2:26" ht="29.1" customHeight="1" x14ac:dyDescent="0.25">
      <c r="B391" s="12"/>
      <c r="C391" s="250"/>
      <c r="D391" s="474" t="s">
        <v>25</v>
      </c>
      <c r="E391" s="474"/>
      <c r="F391" s="475"/>
      <c r="G391" s="474" t="s">
        <v>8</v>
      </c>
      <c r="H391" s="474"/>
      <c r="I391" s="475"/>
      <c r="J391" s="474" t="s">
        <v>7</v>
      </c>
      <c r="K391" s="474"/>
      <c r="L391" s="475"/>
      <c r="M391" s="474" t="s">
        <v>6</v>
      </c>
      <c r="N391" s="474"/>
      <c r="O391" s="474"/>
    </row>
    <row r="392" spans="2:26" ht="23.25" x14ac:dyDescent="0.25">
      <c r="B392" s="12"/>
      <c r="C392" s="250"/>
      <c r="D392" s="476" t="s">
        <v>15</v>
      </c>
      <c r="E392" s="476"/>
      <c r="F392" s="249" t="s">
        <v>14</v>
      </c>
      <c r="G392" s="476" t="s">
        <v>15</v>
      </c>
      <c r="H392" s="476"/>
      <c r="I392" s="249" t="s">
        <v>14</v>
      </c>
      <c r="J392" s="476" t="s">
        <v>15</v>
      </c>
      <c r="K392" s="476"/>
      <c r="L392" s="249" t="s">
        <v>14</v>
      </c>
      <c r="M392" s="476" t="s">
        <v>15</v>
      </c>
      <c r="N392" s="476"/>
      <c r="O392" s="91" t="s">
        <v>14</v>
      </c>
    </row>
    <row r="393" spans="2:26" ht="21" customHeight="1" x14ac:dyDescent="0.25">
      <c r="B393" s="6"/>
      <c r="C393" s="111" t="s">
        <v>47</v>
      </c>
      <c r="D393" s="467">
        <f>Talnagögn!AI64</f>
        <v>200.31870121092686</v>
      </c>
      <c r="E393" s="467"/>
      <c r="F393" s="97">
        <f>D393/$D$397</f>
        <v>0.75719505817768396</v>
      </c>
      <c r="G393" s="399">
        <f>Talnagögn!AI64-Talnagögn!AH64</f>
        <v>-10.034889237309301</v>
      </c>
      <c r="H393" s="399"/>
      <c r="I393" s="107">
        <f>Talnagögn!AI64/Talnagögn!AH64-1</f>
        <v>-4.7704863111327267E-2</v>
      </c>
      <c r="J393" s="399">
        <f>Talnagögn!AI64-Talnagögn!R64</f>
        <v>-76.963873344071942</v>
      </c>
      <c r="K393" s="399"/>
      <c r="L393" s="97">
        <f>Talnagögn!AI64/Talnagögn!R64-1</f>
        <v>-0.2775647675213222</v>
      </c>
      <c r="M393" s="399">
        <f>Talnagögn!AI64-Talnagögn!C64</f>
        <v>11.975549677171728</v>
      </c>
      <c r="N393" s="399"/>
      <c r="O393" s="94">
        <f>Talnagögn!AI64/Talnagögn!C64-1</f>
        <v>6.3583674689787983E-2</v>
      </c>
      <c r="P393" s="401"/>
      <c r="Q393" s="401"/>
      <c r="R393" s="9"/>
      <c r="S393" s="401"/>
      <c r="T393" s="401"/>
      <c r="U393" s="9"/>
      <c r="V393" s="401"/>
      <c r="W393" s="401"/>
      <c r="X393" s="9"/>
      <c r="Y393" s="401"/>
      <c r="Z393" s="401"/>
    </row>
    <row r="394" spans="2:26" ht="21" customHeight="1" x14ac:dyDescent="0.25">
      <c r="B394" s="6"/>
      <c r="C394" s="111" t="s">
        <v>48</v>
      </c>
      <c r="D394" s="470">
        <f>Talnagögn!AI65</f>
        <v>5.5507836051999995</v>
      </c>
      <c r="E394" s="471"/>
      <c r="F394" s="107">
        <f t="shared" ref="F394:F396" si="4">D394/$D$397</f>
        <v>2.0981695116151663E-2</v>
      </c>
      <c r="G394" s="472">
        <f>Talnagögn!AI65-Talnagögn!AH65</f>
        <v>5.6182515199999727E-2</v>
      </c>
      <c r="H394" s="473"/>
      <c r="I394" s="107">
        <f>Talnagögn!AI65/Talnagögn!AH65-1</f>
        <v>1.0225039867270747E-2</v>
      </c>
      <c r="J394" s="468">
        <f>Talnagögn!AI65-Talnagögn!R65</f>
        <v>4.6727836051999994</v>
      </c>
      <c r="K394" s="469"/>
      <c r="L394" s="97">
        <f>Talnagögn!AI65/Talnagögn!R65-1</f>
        <v>5.3220769990888375</v>
      </c>
      <c r="M394" s="468">
        <f>Talnagögn!AI65-Talnagögn!C65</f>
        <v>5.5507836051999995</v>
      </c>
      <c r="N394" s="469"/>
      <c r="O394" s="94" t="s">
        <v>66</v>
      </c>
      <c r="P394" s="401"/>
      <c r="Q394" s="401"/>
      <c r="R394" s="9"/>
      <c r="S394" s="401"/>
      <c r="T394" s="401"/>
      <c r="U394" s="9"/>
      <c r="V394" s="401"/>
      <c r="W394" s="401"/>
      <c r="X394" s="9"/>
      <c r="Y394" s="401"/>
      <c r="Z394" s="401"/>
    </row>
    <row r="395" spans="2:26" ht="21" customHeight="1" x14ac:dyDescent="0.25">
      <c r="B395" s="6"/>
      <c r="C395" s="111" t="s">
        <v>49</v>
      </c>
      <c r="D395" s="466">
        <f>Talnagögn!AI66</f>
        <v>11.119387800917355</v>
      </c>
      <c r="E395" s="467"/>
      <c r="F395" s="107">
        <f t="shared" si="4"/>
        <v>4.203075120754917E-2</v>
      </c>
      <c r="G395" s="468">
        <f>Talnagögn!AI66-Talnagögn!AH66</f>
        <v>2.9817033162052784</v>
      </c>
      <c r="H395" s="469"/>
      <c r="I395" s="97">
        <f>Talnagögn!AI66/Talnagögn!AH66-1</f>
        <v>0.36640684728031392</v>
      </c>
      <c r="J395" s="468">
        <f>Talnagögn!AI66-Talnagögn!R66</f>
        <v>5.5620532538933656</v>
      </c>
      <c r="K395" s="469"/>
      <c r="L395" s="97">
        <f>Talnagögn!AI66/Talnagögn!R66-1</f>
        <v>1.0008490953404818</v>
      </c>
      <c r="M395" s="468">
        <f>Talnagögn!AI66-Talnagögn!C66</f>
        <v>-4.48066516342816</v>
      </c>
      <c r="N395" s="469"/>
      <c r="O395" s="9">
        <f>Talnagögn!AI66/Talnagögn!C66-1</f>
        <v>-0.28722115070178811</v>
      </c>
      <c r="P395" s="401"/>
      <c r="Q395" s="401"/>
      <c r="R395" s="9"/>
      <c r="S395" s="401"/>
      <c r="T395" s="401"/>
      <c r="U395" s="9"/>
      <c r="V395" s="401"/>
      <c r="W395" s="401"/>
      <c r="X395" s="9"/>
      <c r="Y395" s="401"/>
      <c r="Z395" s="401"/>
    </row>
    <row r="396" spans="2:26" ht="21" customHeight="1" x14ac:dyDescent="0.25">
      <c r="B396" s="6"/>
      <c r="C396" s="248" t="s">
        <v>50</v>
      </c>
      <c r="D396" s="460">
        <f>Talnagögn!AI67</f>
        <v>47.564757319510285</v>
      </c>
      <c r="E396" s="461"/>
      <c r="F396" s="190">
        <f t="shared" si="4"/>
        <v>0.1797924954986152</v>
      </c>
      <c r="G396" s="462">
        <f>Talnagögn!AI67-Talnagögn!AH67</f>
        <v>4.4786428900991382E-3</v>
      </c>
      <c r="H396" s="463"/>
      <c r="I396" s="329">
        <f>Talnagögn!AI67/Talnagögn!AH67-1</f>
        <v>9.4167717572757326E-5</v>
      </c>
      <c r="J396" s="454">
        <f>Talnagögn!AI67-Talnagögn!R67</f>
        <v>-13.370951907636034</v>
      </c>
      <c r="K396" s="455"/>
      <c r="L396" s="190">
        <f>Talnagögn!AI67/Talnagögn!R67-1</f>
        <v>-0.21942719756971985</v>
      </c>
      <c r="M396" s="464">
        <f>Talnagögn!AI67-Talnagögn!C67</f>
        <v>-6.1783150150934389</v>
      </c>
      <c r="N396" s="465"/>
      <c r="O396" s="186">
        <f>Talnagögn!AI67/Talnagögn!C67-1</f>
        <v>-0.11496021248333788</v>
      </c>
      <c r="P396" s="401"/>
      <c r="Q396" s="401"/>
      <c r="R396" s="9"/>
      <c r="S396" s="401"/>
      <c r="T396" s="401"/>
      <c r="U396" s="9"/>
      <c r="V396" s="401"/>
      <c r="W396" s="401"/>
      <c r="X396" s="9"/>
      <c r="Y396" s="401"/>
      <c r="Z396" s="401"/>
    </row>
    <row r="397" spans="2:26" s="19" customFormat="1" ht="28.5" customHeight="1" x14ac:dyDescent="0.25">
      <c r="B397" s="20"/>
      <c r="C397" s="101" t="s">
        <v>24</v>
      </c>
      <c r="D397" s="452">
        <f>Talnagögn!AI68</f>
        <v>264.5536299365545</v>
      </c>
      <c r="E397" s="453"/>
      <c r="F397" s="102">
        <f>SUM(F393:F396)</f>
        <v>1</v>
      </c>
      <c r="G397" s="456">
        <f>Talnagögn!AI68-Talnagögn!AH68</f>
        <v>-6.9925247630139324</v>
      </c>
      <c r="H397" s="457"/>
      <c r="I397" s="108">
        <f>Talnagögn!AI68/Talnagögn!AH68-1</f>
        <v>-2.5750778061100821E-2</v>
      </c>
      <c r="J397" s="452">
        <f>Talnagögn!AI68-Talnagögn!R68</f>
        <v>-80.099988392614591</v>
      </c>
      <c r="K397" s="453"/>
      <c r="L397" s="102">
        <f>Talnagögn!AI68/Talnagögn!R68-1</f>
        <v>-0.23240721737066838</v>
      </c>
      <c r="M397" s="456">
        <f>Talnagögn!AI68-Talnagögn!C68</f>
        <v>6.867353103850121</v>
      </c>
      <c r="N397" s="457"/>
      <c r="O397" s="109">
        <f>Talnagögn!AI68/Talnagögn!C68-1</f>
        <v>2.6650053655393302E-2</v>
      </c>
      <c r="P397" s="451"/>
      <c r="Q397" s="451"/>
      <c r="R397" s="14"/>
      <c r="S397" s="451"/>
      <c r="T397" s="451"/>
      <c r="U397" s="14"/>
      <c r="V397" s="451"/>
      <c r="W397" s="451"/>
      <c r="X397" s="14"/>
      <c r="Y397" s="451"/>
      <c r="Z397" s="451"/>
    </row>
    <row r="401" spans="1:3" s="80" customFormat="1" ht="27" customHeight="1" x14ac:dyDescent="0.25">
      <c r="A401" s="75"/>
      <c r="B401" s="75"/>
      <c r="C401" s="80" t="s">
        <v>63</v>
      </c>
    </row>
    <row r="402" spans="1:3" ht="18" customHeight="1" x14ac:dyDescent="0.25"/>
    <row r="429" spans="3:53" s="81" customFormat="1" ht="69.75" customHeight="1" x14ac:dyDescent="0.25">
      <c r="C429" s="458" t="s">
        <v>116</v>
      </c>
      <c r="D429" s="458"/>
      <c r="E429" s="458"/>
      <c r="F429" s="458"/>
      <c r="G429" s="458"/>
      <c r="H429" s="458"/>
      <c r="I429" s="458"/>
      <c r="J429" s="458"/>
      <c r="K429" s="458"/>
      <c r="L429" s="458"/>
      <c r="M429" s="458"/>
      <c r="N429" s="458"/>
      <c r="O429" s="458"/>
      <c r="P429" s="458"/>
      <c r="Q429" s="458"/>
      <c r="R429" s="458"/>
      <c r="S429" s="458"/>
      <c r="T429" s="458"/>
      <c r="U429" s="458"/>
      <c r="V429" s="458"/>
      <c r="W429" s="458"/>
      <c r="X429" s="458"/>
      <c r="Y429" s="458"/>
      <c r="Z429" s="458"/>
      <c r="AA429" s="458"/>
      <c r="AB429" s="458"/>
      <c r="AC429" s="458"/>
      <c r="AD429" s="458"/>
      <c r="AX429" s="82"/>
      <c r="AY429" s="82"/>
      <c r="AZ429" s="82"/>
      <c r="BA429" s="82"/>
    </row>
    <row r="457" spans="2:35" ht="30" customHeight="1" x14ac:dyDescent="0.25">
      <c r="C457" s="511" t="s">
        <v>65</v>
      </c>
      <c r="D457" s="511"/>
      <c r="E457" s="511"/>
      <c r="F457" s="511"/>
      <c r="G457" s="511"/>
      <c r="H457" s="511"/>
      <c r="I457" s="511"/>
      <c r="J457" s="511"/>
      <c r="K457" s="511"/>
      <c r="L457" s="511"/>
      <c r="M457" s="511"/>
      <c r="N457" s="511"/>
      <c r="O457" s="511"/>
    </row>
    <row r="458" spans="2:35" ht="28.5" customHeight="1" x14ac:dyDescent="0.25">
      <c r="B458" s="12"/>
      <c r="C458" s="251"/>
      <c r="D458" s="413" t="s">
        <v>25</v>
      </c>
      <c r="E458" s="413"/>
      <c r="F458" s="412"/>
      <c r="G458" s="413" t="s">
        <v>8</v>
      </c>
      <c r="H458" s="413"/>
      <c r="I458" s="412"/>
      <c r="J458" s="413" t="s">
        <v>7</v>
      </c>
      <c r="K458" s="413"/>
      <c r="L458" s="412"/>
      <c r="M458" s="413" t="s">
        <v>6</v>
      </c>
      <c r="N458" s="413"/>
      <c r="O458" s="413"/>
    </row>
    <row r="459" spans="2:35" ht="23.25" x14ac:dyDescent="0.25">
      <c r="B459" s="12"/>
      <c r="C459" s="251"/>
      <c r="D459" s="459" t="s">
        <v>15</v>
      </c>
      <c r="E459" s="459"/>
      <c r="F459" s="155" t="s">
        <v>14</v>
      </c>
      <c r="G459" s="459" t="s">
        <v>15</v>
      </c>
      <c r="H459" s="459"/>
      <c r="I459" s="155" t="s">
        <v>14</v>
      </c>
      <c r="J459" s="459" t="s">
        <v>15</v>
      </c>
      <c r="K459" s="459"/>
      <c r="L459" s="155" t="s">
        <v>14</v>
      </c>
      <c r="M459" s="459" t="s">
        <v>15</v>
      </c>
      <c r="N459" s="459"/>
      <c r="O459" s="110" t="s">
        <v>14</v>
      </c>
    </row>
    <row r="460" spans="2:35" ht="21" customHeight="1" x14ac:dyDescent="0.25">
      <c r="B460" s="6"/>
      <c r="C460" s="111" t="s">
        <v>57</v>
      </c>
      <c r="D460" s="399">
        <f>Talnagögn!AI70</f>
        <v>736.44203358506593</v>
      </c>
      <c r="E460" s="399"/>
      <c r="F460" s="97">
        <f>D460/$D$462</f>
        <v>0.70191999601596078</v>
      </c>
      <c r="G460" s="399">
        <f>Talnagögn!AI70-Talnagögn!AH70</f>
        <v>321.08811481226593</v>
      </c>
      <c r="H460" s="399"/>
      <c r="I460" s="97">
        <f>Talnagögn!AI70/Talnagögn!AH70-1</f>
        <v>0.77304703362604421</v>
      </c>
      <c r="J460" s="399">
        <f>Talnagögn!AI70-Talnagögn!R70</f>
        <v>312.01198540226591</v>
      </c>
      <c r="K460" s="399"/>
      <c r="L460" s="97">
        <f>Talnagögn!AI70/Talnagögn!R70-1</f>
        <v>0.73513170600938182</v>
      </c>
      <c r="M460" s="399">
        <f>Talnagögn!AI70-Talnagögn!C70</f>
        <v>515.33265550839928</v>
      </c>
      <c r="N460" s="399"/>
      <c r="O460" s="9">
        <f>Talnagögn!AI70/Talnagögn!C70-1</f>
        <v>2.3306684682081404</v>
      </c>
      <c r="P460" s="401"/>
      <c r="Q460" s="401"/>
      <c r="R460" s="9"/>
      <c r="S460" s="401"/>
      <c r="T460" s="401"/>
      <c r="U460" s="9"/>
      <c r="V460" s="401"/>
      <c r="W460" s="401"/>
      <c r="X460" s="9"/>
      <c r="Y460" s="401"/>
      <c r="Z460" s="401"/>
    </row>
    <row r="461" spans="2:35" x14ac:dyDescent="0.25">
      <c r="B461" s="6"/>
      <c r="C461" s="248" t="s">
        <v>58</v>
      </c>
      <c r="D461" s="454">
        <f>Talnagögn!AI71</f>
        <v>312.74026320808593</v>
      </c>
      <c r="E461" s="455"/>
      <c r="F461" s="190">
        <f>D461/$D$462</f>
        <v>0.298080003984039</v>
      </c>
      <c r="G461" s="454">
        <f>Talnagögn!AI71-Talnagögn!AH71</f>
        <v>188.99064900393648</v>
      </c>
      <c r="H461" s="455"/>
      <c r="I461" s="190">
        <f>Talnagögn!AI71/Talnagögn!AH71-1</f>
        <v>1.5272019247846624</v>
      </c>
      <c r="J461" s="454">
        <f>Talnagögn!AI71-Talnagögn!R71</f>
        <v>310.98744965967467</v>
      </c>
      <c r="K461" s="455"/>
      <c r="L461" s="190">
        <f>Talnagögn!AI71/Talnagögn!R71-1</f>
        <v>177.42186551533371</v>
      </c>
      <c r="M461" s="454">
        <f>Talnagögn!AI71-Talnagögn!C71</f>
        <v>284.66133821074851</v>
      </c>
      <c r="N461" s="455"/>
      <c r="O461" s="186">
        <f>Talnagögn!AI71/Talnagögn!C71-1</f>
        <v>10.137900159558875</v>
      </c>
      <c r="P461" s="401"/>
      <c r="Q461" s="401"/>
      <c r="R461" s="9"/>
      <c r="S461" s="401"/>
      <c r="T461" s="401"/>
      <c r="U461" s="9"/>
      <c r="V461" s="401"/>
      <c r="W461" s="401"/>
      <c r="X461" s="9"/>
      <c r="Y461" s="401"/>
      <c r="Z461" s="401"/>
    </row>
    <row r="462" spans="2:35" s="19" customFormat="1" ht="28.5" customHeight="1" x14ac:dyDescent="0.25">
      <c r="B462" s="20"/>
      <c r="C462" s="101" t="s">
        <v>24</v>
      </c>
      <c r="D462" s="452">
        <f>Talnagögn!AI72</f>
        <v>1049.1822967931521</v>
      </c>
      <c r="E462" s="453"/>
      <c r="F462" s="102">
        <f>SUM(F460:F461)</f>
        <v>0.99999999999999978</v>
      </c>
      <c r="G462" s="452">
        <f>Talnagögn!AI72-Talnagögn!AH72</f>
        <v>510.0787638162027</v>
      </c>
      <c r="H462" s="453"/>
      <c r="I462" s="102">
        <f>Talnagögn!AI72/Talnagögn!AH72-1</f>
        <v>0.94616104813769097</v>
      </c>
      <c r="J462" s="452">
        <f>Talnagögn!AI72-Talnagögn!R72</f>
        <v>622.99943506194086</v>
      </c>
      <c r="K462" s="453"/>
      <c r="L462" s="102">
        <f>Talnagögn!AI72/Talnagögn!R72-1</f>
        <v>1.4618125011673029</v>
      </c>
      <c r="M462" s="452">
        <f>Talnagögn!AI72-Talnagögn!C72</f>
        <v>799.99399371914797</v>
      </c>
      <c r="N462" s="453"/>
      <c r="O462" s="100">
        <f>Talnagögn!AI72/Talnagögn!C72-1</f>
        <v>3.2103994603693957</v>
      </c>
      <c r="P462" s="451"/>
      <c r="Q462" s="451"/>
      <c r="R462" s="14"/>
      <c r="S462" s="451"/>
      <c r="T462" s="451"/>
      <c r="U462" s="14"/>
      <c r="V462" s="451"/>
      <c r="W462" s="451"/>
      <c r="X462" s="14"/>
      <c r="Y462" s="451"/>
      <c r="Z462" s="451"/>
    </row>
    <row r="463" spans="2:35" ht="13.5" customHeight="1" x14ac:dyDescent="0.25">
      <c r="B463" s="6"/>
      <c r="C463" s="13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5"/>
      <c r="Z463" s="16"/>
      <c r="AA463" s="16"/>
      <c r="AB463" s="16"/>
      <c r="AC463" s="16"/>
      <c r="AD463" s="16"/>
      <c r="AE463" s="16"/>
      <c r="AF463" s="16"/>
      <c r="AG463" s="16"/>
      <c r="AH463" s="16"/>
      <c r="AI463" s="17"/>
    </row>
    <row r="465" s="74" customFormat="1" ht="15.75" thickBot="1" x14ac:dyDescent="0.3"/>
    <row r="466" ht="15.75" thickTop="1" x14ac:dyDescent="0.25"/>
  </sheetData>
  <mergeCells count="402">
    <mergeCell ref="C30:O31"/>
    <mergeCell ref="C104:O104"/>
    <mergeCell ref="C178:O178"/>
    <mergeCell ref="C248:O248"/>
    <mergeCell ref="C318:O318"/>
    <mergeCell ref="C390:O390"/>
    <mergeCell ref="C457:O457"/>
    <mergeCell ref="G325:H325"/>
    <mergeCell ref="G326:H326"/>
    <mergeCell ref="J325:K325"/>
    <mergeCell ref="J326:K326"/>
    <mergeCell ref="M325:N325"/>
    <mergeCell ref="M326:N326"/>
    <mergeCell ref="G324:H324"/>
    <mergeCell ref="D327:E327"/>
    <mergeCell ref="D324:E324"/>
    <mergeCell ref="J38:K38"/>
    <mergeCell ref="J36:K36"/>
    <mergeCell ref="J37:K37"/>
    <mergeCell ref="J35:K35"/>
    <mergeCell ref="D42:E42"/>
    <mergeCell ref="M37:N37"/>
    <mergeCell ref="D34:E34"/>
    <mergeCell ref="J39:K39"/>
    <mergeCell ref="D39:E39"/>
    <mergeCell ref="M39:N39"/>
    <mergeCell ref="M40:N40"/>
    <mergeCell ref="M34:N34"/>
    <mergeCell ref="J34:K34"/>
    <mergeCell ref="Y42:Z42"/>
    <mergeCell ref="V35:W35"/>
    <mergeCell ref="V42:W42"/>
    <mergeCell ref="J41:K41"/>
    <mergeCell ref="J42:K42"/>
    <mergeCell ref="M41:N41"/>
    <mergeCell ref="Y39:Z39"/>
    <mergeCell ref="Y40:Z40"/>
    <mergeCell ref="Y41:Z41"/>
    <mergeCell ref="M42:N42"/>
    <mergeCell ref="V36:W36"/>
    <mergeCell ref="P42:Q42"/>
    <mergeCell ref="S42:T42"/>
    <mergeCell ref="P39:Q39"/>
    <mergeCell ref="S39:T39"/>
    <mergeCell ref="V39:W39"/>
    <mergeCell ref="P41:Q41"/>
    <mergeCell ref="S41:T41"/>
    <mergeCell ref="V41:W41"/>
    <mergeCell ref="S35:T35"/>
    <mergeCell ref="P40:Q40"/>
    <mergeCell ref="S40:T40"/>
    <mergeCell ref="V40:W40"/>
    <mergeCell ref="M35:N35"/>
    <mergeCell ref="Y34:Z34"/>
    <mergeCell ref="Y35:Z35"/>
    <mergeCell ref="Y36:Z36"/>
    <mergeCell ref="Y37:Z37"/>
    <mergeCell ref="Y38:Z38"/>
    <mergeCell ref="P38:Q38"/>
    <mergeCell ref="S38:T38"/>
    <mergeCell ref="V38:W38"/>
    <mergeCell ref="P36:Q36"/>
    <mergeCell ref="S36:T36"/>
    <mergeCell ref="P37:Q37"/>
    <mergeCell ref="S37:T37"/>
    <mergeCell ref="V37:W37"/>
    <mergeCell ref="P34:Q34"/>
    <mergeCell ref="S34:T34"/>
    <mergeCell ref="V34:W34"/>
    <mergeCell ref="P35:Q35"/>
    <mergeCell ref="D35:E35"/>
    <mergeCell ref="D36:E36"/>
    <mergeCell ref="D37:E37"/>
    <mergeCell ref="M32:O32"/>
    <mergeCell ref="J32:L32"/>
    <mergeCell ref="D32:F32"/>
    <mergeCell ref="G32:I32"/>
    <mergeCell ref="G36:H36"/>
    <mergeCell ref="G37:H37"/>
    <mergeCell ref="D33:E33"/>
    <mergeCell ref="J33:K33"/>
    <mergeCell ref="M33:N33"/>
    <mergeCell ref="G33:H33"/>
    <mergeCell ref="G35:H35"/>
    <mergeCell ref="G34:H34"/>
    <mergeCell ref="G111:H111"/>
    <mergeCell ref="J111:K111"/>
    <mergeCell ref="M111:N111"/>
    <mergeCell ref="P111:Q111"/>
    <mergeCell ref="M36:N36"/>
    <mergeCell ref="D41:E41"/>
    <mergeCell ref="M38:N38"/>
    <mergeCell ref="D38:E38"/>
    <mergeCell ref="G38:H38"/>
    <mergeCell ref="G39:H39"/>
    <mergeCell ref="G40:H40"/>
    <mergeCell ref="D40:E40"/>
    <mergeCell ref="D105:F105"/>
    <mergeCell ref="G105:I105"/>
    <mergeCell ref="J105:L105"/>
    <mergeCell ref="M105:O105"/>
    <mergeCell ref="D106:E106"/>
    <mergeCell ref="G106:H106"/>
    <mergeCell ref="J106:K106"/>
    <mergeCell ref="M106:N106"/>
    <mergeCell ref="G41:H41"/>
    <mergeCell ref="G42:H42"/>
    <mergeCell ref="D109:E109"/>
    <mergeCell ref="J40:K40"/>
    <mergeCell ref="S107:T107"/>
    <mergeCell ref="V107:W107"/>
    <mergeCell ref="Y107:Z107"/>
    <mergeCell ref="D108:E108"/>
    <mergeCell ref="G108:H108"/>
    <mergeCell ref="J108:K108"/>
    <mergeCell ref="M108:N108"/>
    <mergeCell ref="P108:Q108"/>
    <mergeCell ref="S108:T108"/>
    <mergeCell ref="V108:W108"/>
    <mergeCell ref="Y108:Z108"/>
    <mergeCell ref="D107:E107"/>
    <mergeCell ref="G107:H107"/>
    <mergeCell ref="J107:K107"/>
    <mergeCell ref="M107:N107"/>
    <mergeCell ref="P107:Q107"/>
    <mergeCell ref="G109:H109"/>
    <mergeCell ref="J109:K109"/>
    <mergeCell ref="M109:N109"/>
    <mergeCell ref="P109:Q109"/>
    <mergeCell ref="S109:T109"/>
    <mergeCell ref="V109:W109"/>
    <mergeCell ref="Y109:Z109"/>
    <mergeCell ref="D113:E113"/>
    <mergeCell ref="G113:H113"/>
    <mergeCell ref="J113:K113"/>
    <mergeCell ref="M113:N113"/>
    <mergeCell ref="P113:Q113"/>
    <mergeCell ref="S111:T111"/>
    <mergeCell ref="V111:W111"/>
    <mergeCell ref="Y111:Z111"/>
    <mergeCell ref="D112:E112"/>
    <mergeCell ref="G112:H112"/>
    <mergeCell ref="J112:K112"/>
    <mergeCell ref="M112:N112"/>
    <mergeCell ref="P112:Q112"/>
    <mergeCell ref="S112:T112"/>
    <mergeCell ref="V112:W112"/>
    <mergeCell ref="Y112:Z112"/>
    <mergeCell ref="D111:E111"/>
    <mergeCell ref="S114:T114"/>
    <mergeCell ref="V114:W114"/>
    <mergeCell ref="Y114:Z114"/>
    <mergeCell ref="D114:E114"/>
    <mergeCell ref="G114:H114"/>
    <mergeCell ref="J114:K114"/>
    <mergeCell ref="M114:N114"/>
    <mergeCell ref="P114:Q114"/>
    <mergeCell ref="S113:T113"/>
    <mergeCell ref="V113:W113"/>
    <mergeCell ref="Y113:Z113"/>
    <mergeCell ref="D179:F179"/>
    <mergeCell ref="G179:I179"/>
    <mergeCell ref="C148:P148"/>
    <mergeCell ref="S115:T115"/>
    <mergeCell ref="V115:W115"/>
    <mergeCell ref="Y115:Z115"/>
    <mergeCell ref="D115:E115"/>
    <mergeCell ref="G115:H115"/>
    <mergeCell ref="J115:K115"/>
    <mergeCell ref="M115:N115"/>
    <mergeCell ref="P115:Q115"/>
    <mergeCell ref="S181:T181"/>
    <mergeCell ref="V181:W181"/>
    <mergeCell ref="Y181:Z181"/>
    <mergeCell ref="D182:E182"/>
    <mergeCell ref="G182:H182"/>
    <mergeCell ref="J182:K182"/>
    <mergeCell ref="M182:N182"/>
    <mergeCell ref="P182:Q182"/>
    <mergeCell ref="S182:T182"/>
    <mergeCell ref="V182:W182"/>
    <mergeCell ref="Y182:Z182"/>
    <mergeCell ref="D181:E181"/>
    <mergeCell ref="G181:H181"/>
    <mergeCell ref="J181:K181"/>
    <mergeCell ref="M181:N181"/>
    <mergeCell ref="P181:Q181"/>
    <mergeCell ref="V183:W183"/>
    <mergeCell ref="Y183:Z183"/>
    <mergeCell ref="D184:E184"/>
    <mergeCell ref="G184:H184"/>
    <mergeCell ref="J184:K184"/>
    <mergeCell ref="M184:N184"/>
    <mergeCell ref="P184:Q184"/>
    <mergeCell ref="S184:T184"/>
    <mergeCell ref="V184:W184"/>
    <mergeCell ref="Y184:Z184"/>
    <mergeCell ref="D183:E183"/>
    <mergeCell ref="G183:H183"/>
    <mergeCell ref="J183:K183"/>
    <mergeCell ref="M183:N183"/>
    <mergeCell ref="P183:Q183"/>
    <mergeCell ref="D252:E252"/>
    <mergeCell ref="G252:H252"/>
    <mergeCell ref="J252:K252"/>
    <mergeCell ref="M252:N252"/>
    <mergeCell ref="P252:Q252"/>
    <mergeCell ref="S252:T252"/>
    <mergeCell ref="V252:W252"/>
    <mergeCell ref="Y252:Z252"/>
    <mergeCell ref="D251:E251"/>
    <mergeCell ref="G251:H251"/>
    <mergeCell ref="J251:K251"/>
    <mergeCell ref="M251:N251"/>
    <mergeCell ref="P251:Q251"/>
    <mergeCell ref="S251:T251"/>
    <mergeCell ref="V251:W251"/>
    <mergeCell ref="Y251:Z251"/>
    <mergeCell ref="V257:W257"/>
    <mergeCell ref="Y257:Z257"/>
    <mergeCell ref="V253:W253"/>
    <mergeCell ref="Y253:Z253"/>
    <mergeCell ref="D257:E257"/>
    <mergeCell ref="G257:H257"/>
    <mergeCell ref="J257:K257"/>
    <mergeCell ref="M257:N257"/>
    <mergeCell ref="P257:Q257"/>
    <mergeCell ref="S257:T257"/>
    <mergeCell ref="D254:E254"/>
    <mergeCell ref="G254:H254"/>
    <mergeCell ref="J254:K254"/>
    <mergeCell ref="M254:N254"/>
    <mergeCell ref="P254:Q254"/>
    <mergeCell ref="S254:T254"/>
    <mergeCell ref="V254:W254"/>
    <mergeCell ref="Y254:Z254"/>
    <mergeCell ref="D253:E253"/>
    <mergeCell ref="G253:H253"/>
    <mergeCell ref="J253:K253"/>
    <mergeCell ref="M253:N253"/>
    <mergeCell ref="P253:Q253"/>
    <mergeCell ref="S253:T253"/>
    <mergeCell ref="D250:E250"/>
    <mergeCell ref="G250:H250"/>
    <mergeCell ref="J250:K250"/>
    <mergeCell ref="M250:N250"/>
    <mergeCell ref="D249:F249"/>
    <mergeCell ref="G249:I249"/>
    <mergeCell ref="V185:W185"/>
    <mergeCell ref="Y185:Z185"/>
    <mergeCell ref="J179:L179"/>
    <mergeCell ref="M179:O179"/>
    <mergeCell ref="D180:E180"/>
    <mergeCell ref="G180:H180"/>
    <mergeCell ref="J180:K180"/>
    <mergeCell ref="M180:N180"/>
    <mergeCell ref="J249:L249"/>
    <mergeCell ref="M249:O249"/>
    <mergeCell ref="D185:E185"/>
    <mergeCell ref="G185:H185"/>
    <mergeCell ref="J185:K185"/>
    <mergeCell ref="P185:Q185"/>
    <mergeCell ref="S185:T185"/>
    <mergeCell ref="M185:N185"/>
    <mergeCell ref="S183:T183"/>
    <mergeCell ref="C218:T218"/>
    <mergeCell ref="V321:W321"/>
    <mergeCell ref="Y321:Z321"/>
    <mergeCell ref="D320:E320"/>
    <mergeCell ref="G320:H320"/>
    <mergeCell ref="J320:K320"/>
    <mergeCell ref="M320:N320"/>
    <mergeCell ref="M319:O319"/>
    <mergeCell ref="D321:E321"/>
    <mergeCell ref="M321:N321"/>
    <mergeCell ref="P321:Q321"/>
    <mergeCell ref="V324:W324"/>
    <mergeCell ref="Y324:Z324"/>
    <mergeCell ref="M327:N327"/>
    <mergeCell ref="P327:Q327"/>
    <mergeCell ref="S327:T327"/>
    <mergeCell ref="V327:W327"/>
    <mergeCell ref="Y327:Z327"/>
    <mergeCell ref="S322:T322"/>
    <mergeCell ref="V322:W322"/>
    <mergeCell ref="Y322:Z322"/>
    <mergeCell ref="M323:N323"/>
    <mergeCell ref="P323:Q323"/>
    <mergeCell ref="S323:T323"/>
    <mergeCell ref="V323:W323"/>
    <mergeCell ref="Y323:Z323"/>
    <mergeCell ref="M322:N322"/>
    <mergeCell ref="P322:Q322"/>
    <mergeCell ref="P324:Q324"/>
    <mergeCell ref="D323:E323"/>
    <mergeCell ref="G323:H323"/>
    <mergeCell ref="J323:K323"/>
    <mergeCell ref="D322:E322"/>
    <mergeCell ref="G322:H322"/>
    <mergeCell ref="J322:K322"/>
    <mergeCell ref="J255:K255"/>
    <mergeCell ref="J256:K256"/>
    <mergeCell ref="S324:T324"/>
    <mergeCell ref="S321:T321"/>
    <mergeCell ref="G255:H255"/>
    <mergeCell ref="G256:H256"/>
    <mergeCell ref="M255:N255"/>
    <mergeCell ref="M256:N256"/>
    <mergeCell ref="D255:E255"/>
    <mergeCell ref="D256:E256"/>
    <mergeCell ref="G321:H321"/>
    <mergeCell ref="J321:K321"/>
    <mergeCell ref="G319:I319"/>
    <mergeCell ref="J319:L319"/>
    <mergeCell ref="D319:F319"/>
    <mergeCell ref="D391:F391"/>
    <mergeCell ref="G391:I391"/>
    <mergeCell ref="J391:L391"/>
    <mergeCell ref="M391:O391"/>
    <mergeCell ref="D392:E392"/>
    <mergeCell ref="G392:H392"/>
    <mergeCell ref="J392:K392"/>
    <mergeCell ref="M392:N392"/>
    <mergeCell ref="J324:K324"/>
    <mergeCell ref="M324:N324"/>
    <mergeCell ref="D325:E325"/>
    <mergeCell ref="D326:E326"/>
    <mergeCell ref="G327:H327"/>
    <mergeCell ref="J327:K327"/>
    <mergeCell ref="S393:T393"/>
    <mergeCell ref="V393:W393"/>
    <mergeCell ref="Y393:Z393"/>
    <mergeCell ref="D394:E394"/>
    <mergeCell ref="G394:H394"/>
    <mergeCell ref="J394:K394"/>
    <mergeCell ref="M394:N394"/>
    <mergeCell ref="P394:Q394"/>
    <mergeCell ref="S394:T394"/>
    <mergeCell ref="V394:W394"/>
    <mergeCell ref="Y394:Z394"/>
    <mergeCell ref="D393:E393"/>
    <mergeCell ref="G393:H393"/>
    <mergeCell ref="J393:K393"/>
    <mergeCell ref="M393:N393"/>
    <mergeCell ref="P393:Q393"/>
    <mergeCell ref="S395:T395"/>
    <mergeCell ref="V395:W395"/>
    <mergeCell ref="Y395:Z395"/>
    <mergeCell ref="D396:E396"/>
    <mergeCell ref="G396:H396"/>
    <mergeCell ref="J396:K396"/>
    <mergeCell ref="M396:N396"/>
    <mergeCell ref="P396:Q396"/>
    <mergeCell ref="S396:T396"/>
    <mergeCell ref="V396:W396"/>
    <mergeCell ref="Y396:Z396"/>
    <mergeCell ref="D395:E395"/>
    <mergeCell ref="G395:H395"/>
    <mergeCell ref="J395:K395"/>
    <mergeCell ref="M395:N395"/>
    <mergeCell ref="P395:Q395"/>
    <mergeCell ref="J460:K460"/>
    <mergeCell ref="M460:N460"/>
    <mergeCell ref="P460:Q460"/>
    <mergeCell ref="M397:N397"/>
    <mergeCell ref="P397:Q397"/>
    <mergeCell ref="S397:T397"/>
    <mergeCell ref="V397:W397"/>
    <mergeCell ref="Y397:Z397"/>
    <mergeCell ref="C429:AD429"/>
    <mergeCell ref="D397:E397"/>
    <mergeCell ref="G397:H397"/>
    <mergeCell ref="J397:K397"/>
    <mergeCell ref="D459:E459"/>
    <mergeCell ref="G459:H459"/>
    <mergeCell ref="J459:K459"/>
    <mergeCell ref="M458:O458"/>
    <mergeCell ref="M459:N459"/>
    <mergeCell ref="S462:T462"/>
    <mergeCell ref="V462:W462"/>
    <mergeCell ref="Y462:Z462"/>
    <mergeCell ref="D462:E462"/>
    <mergeCell ref="G462:H462"/>
    <mergeCell ref="J462:K462"/>
    <mergeCell ref="M462:N462"/>
    <mergeCell ref="P462:Q462"/>
    <mergeCell ref="D458:F458"/>
    <mergeCell ref="G458:I458"/>
    <mergeCell ref="J458:L458"/>
    <mergeCell ref="S460:T460"/>
    <mergeCell ref="V460:W460"/>
    <mergeCell ref="Y460:Z460"/>
    <mergeCell ref="D461:E461"/>
    <mergeCell ref="G461:H461"/>
    <mergeCell ref="J461:K461"/>
    <mergeCell ref="M461:N461"/>
    <mergeCell ref="P461:Q461"/>
    <mergeCell ref="S461:T461"/>
    <mergeCell ref="V461:W461"/>
    <mergeCell ref="Y461:Z461"/>
    <mergeCell ref="D460:E460"/>
    <mergeCell ref="G460:H46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ECC0-E09F-4E5E-A912-B92383407C1E}">
  <sheetPr>
    <tabColor theme="2"/>
  </sheetPr>
  <dimension ref="A1:BR191"/>
  <sheetViews>
    <sheetView topLeftCell="M64" workbookViewId="0">
      <selection activeCell="AH83" sqref="AH83"/>
    </sheetView>
  </sheetViews>
  <sheetFormatPr defaultColWidth="7.77734375" defaultRowHeight="15" x14ac:dyDescent="0.25"/>
  <cols>
    <col min="1" max="1" width="32.44140625" style="225" customWidth="1"/>
    <col min="2" max="2" width="8.33203125" style="32" customWidth="1"/>
    <col min="3" max="34" width="8.88671875" style="33" customWidth="1"/>
    <col min="35" max="35" width="8.88671875" style="34" customWidth="1"/>
    <col min="36" max="36" width="6.44140625" style="34" customWidth="1"/>
    <col min="37" max="37" width="8.109375" style="34" customWidth="1"/>
    <col min="38" max="38" width="11.44140625" style="34" customWidth="1"/>
    <col min="39" max="39" width="7.6640625" style="34" bestFit="1" customWidth="1"/>
    <col min="40" max="63" width="5.6640625" style="34" customWidth="1"/>
    <col min="64" max="64" width="4.6640625" customWidth="1"/>
    <col min="65" max="70" width="5.109375" bestFit="1" customWidth="1"/>
    <col min="71" max="72" width="4.6640625" bestFit="1" customWidth="1"/>
    <col min="73" max="73" width="6.6640625" bestFit="1" customWidth="1"/>
    <col min="74" max="75" width="7.33203125" bestFit="1" customWidth="1"/>
    <col min="76" max="93" width="7.33203125" customWidth="1"/>
  </cols>
  <sheetData>
    <row r="1" spans="1:63" s="283" customFormat="1" ht="43.5" customHeight="1" x14ac:dyDescent="0.25">
      <c r="C1" s="284">
        <v>1990</v>
      </c>
      <c r="D1" s="284">
        <v>1991</v>
      </c>
      <c r="E1" s="284">
        <v>1992</v>
      </c>
      <c r="F1" s="284">
        <v>1993</v>
      </c>
      <c r="G1" s="284">
        <v>1994</v>
      </c>
      <c r="H1" s="284">
        <v>1995</v>
      </c>
      <c r="I1" s="284">
        <v>1996</v>
      </c>
      <c r="J1" s="284">
        <v>1997</v>
      </c>
      <c r="K1" s="284">
        <v>1998</v>
      </c>
      <c r="L1" s="284">
        <v>1999</v>
      </c>
      <c r="M1" s="284">
        <v>2000</v>
      </c>
      <c r="N1" s="284">
        <v>2001</v>
      </c>
      <c r="O1" s="284">
        <v>2002</v>
      </c>
      <c r="P1" s="284">
        <v>2003</v>
      </c>
      <c r="Q1" s="284">
        <v>2004</v>
      </c>
      <c r="R1" s="284">
        <v>2005</v>
      </c>
      <c r="S1" s="284">
        <v>2006</v>
      </c>
      <c r="T1" s="284">
        <v>2007</v>
      </c>
      <c r="U1" s="284">
        <v>2008</v>
      </c>
      <c r="V1" s="284">
        <v>2009</v>
      </c>
      <c r="W1" s="284">
        <v>2010</v>
      </c>
      <c r="X1" s="284">
        <v>2011</v>
      </c>
      <c r="Y1" s="284">
        <v>2012</v>
      </c>
      <c r="Z1" s="284">
        <v>2013</v>
      </c>
      <c r="AA1" s="284">
        <v>2014</v>
      </c>
      <c r="AB1" s="284">
        <v>2015</v>
      </c>
      <c r="AC1" s="284">
        <v>2016</v>
      </c>
      <c r="AD1" s="284">
        <v>2017</v>
      </c>
      <c r="AE1" s="284">
        <v>2018</v>
      </c>
      <c r="AF1" s="284">
        <v>2019</v>
      </c>
      <c r="AG1" s="284">
        <v>2020</v>
      </c>
      <c r="AH1" s="284">
        <v>2021</v>
      </c>
      <c r="AI1" s="284">
        <v>2022</v>
      </c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</row>
    <row r="2" spans="1:63" s="232" customFormat="1" ht="43.5" customHeight="1" x14ac:dyDescent="0.25">
      <c r="A2" s="228" t="s">
        <v>98</v>
      </c>
      <c r="B2" s="229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</row>
    <row r="3" spans="1:63" s="226" customFormat="1" ht="14.45" customHeight="1" x14ac:dyDescent="0.35">
      <c r="A3" s="233" t="s">
        <v>13</v>
      </c>
      <c r="B3" s="234" t="s">
        <v>97</v>
      </c>
      <c r="C3" s="226">
        <v>1840.5352995466567</v>
      </c>
      <c r="D3" s="226">
        <v>1755.335108532259</v>
      </c>
      <c r="E3" s="226">
        <v>1899.146134544455</v>
      </c>
      <c r="F3" s="226">
        <v>2003.840874501501</v>
      </c>
      <c r="G3" s="226">
        <v>1952.7447094369534</v>
      </c>
      <c r="H3" s="226">
        <v>2057.5282150100224</v>
      </c>
      <c r="I3" s="226">
        <v>2113.0130614822451</v>
      </c>
      <c r="J3" s="226">
        <v>2152.856229808096</v>
      </c>
      <c r="K3" s="226">
        <v>2146.4959629375467</v>
      </c>
      <c r="L3" s="226">
        <v>2202.9770729134784</v>
      </c>
      <c r="M3" s="226">
        <v>2185.1738649279869</v>
      </c>
      <c r="N3" s="226">
        <v>2073.8383935636439</v>
      </c>
      <c r="O3" s="226">
        <v>2183.7512415810661</v>
      </c>
      <c r="P3" s="226">
        <v>2172.6708504724929</v>
      </c>
      <c r="Q3" s="226">
        <v>2271.554303998917</v>
      </c>
      <c r="R3" s="226">
        <v>2158.4741886435281</v>
      </c>
      <c r="S3" s="226">
        <v>2221.7123365785405</v>
      </c>
      <c r="T3" s="226">
        <v>2363.0011381559016</v>
      </c>
      <c r="U3" s="226">
        <v>2234.8839405831945</v>
      </c>
      <c r="V3" s="226">
        <v>2137.0026800259725</v>
      </c>
      <c r="W3" s="226">
        <v>2026.695874270747</v>
      </c>
      <c r="X3" s="226">
        <v>1905.0465454682494</v>
      </c>
      <c r="Y3" s="226">
        <v>1855.8864129527688</v>
      </c>
      <c r="Z3" s="226">
        <v>1820.5179142682948</v>
      </c>
      <c r="AA3" s="226">
        <v>1808.9092314111326</v>
      </c>
      <c r="AB3" s="226">
        <v>1853.7523009041697</v>
      </c>
      <c r="AC3" s="226">
        <v>1831.8335552645199</v>
      </c>
      <c r="AD3" s="226">
        <v>1870.242838782339</v>
      </c>
      <c r="AE3" s="226">
        <v>1911.1675246940824</v>
      </c>
      <c r="AF3" s="226">
        <v>1853.9898155738051</v>
      </c>
      <c r="AG3" s="226">
        <v>1664.6200571211737</v>
      </c>
      <c r="AH3" s="226">
        <v>1768.7907061912158</v>
      </c>
      <c r="AI3" s="226">
        <v>1822.4455328981408</v>
      </c>
      <c r="AJ3" s="235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</row>
    <row r="4" spans="1:63" s="226" customFormat="1" ht="14.45" customHeight="1" x14ac:dyDescent="0.35">
      <c r="A4" s="233" t="s">
        <v>12</v>
      </c>
      <c r="B4" s="234" t="s">
        <v>97</v>
      </c>
      <c r="C4" s="226">
        <v>902.66365343553127</v>
      </c>
      <c r="D4" s="226">
        <v>790.99314913238516</v>
      </c>
      <c r="E4" s="226">
        <v>585.0057068137628</v>
      </c>
      <c r="F4" s="226">
        <v>551.64282042422781</v>
      </c>
      <c r="G4" s="226">
        <v>520.88613834556509</v>
      </c>
      <c r="H4" s="226">
        <v>553.02504005400954</v>
      </c>
      <c r="I4" s="226">
        <v>530.11229845518108</v>
      </c>
      <c r="J4" s="226">
        <v>649.00907309290869</v>
      </c>
      <c r="K4" s="226">
        <v>785.20169574251815</v>
      </c>
      <c r="L4" s="226">
        <v>938.98520071143332</v>
      </c>
      <c r="M4" s="226">
        <v>991.79144007565515</v>
      </c>
      <c r="N4" s="226">
        <v>990.99408058387337</v>
      </c>
      <c r="O4" s="226">
        <v>978.94575890405736</v>
      </c>
      <c r="P4" s="226">
        <v>966.74843012590816</v>
      </c>
      <c r="Q4" s="226">
        <v>974.79433308274565</v>
      </c>
      <c r="R4" s="226">
        <v>950.45006073072113</v>
      </c>
      <c r="S4" s="226">
        <v>1394.3585660910385</v>
      </c>
      <c r="T4" s="226">
        <v>1538.4827957602802</v>
      </c>
      <c r="U4" s="226">
        <v>2052.836755606836</v>
      </c>
      <c r="V4" s="226">
        <v>1869.1160150815999</v>
      </c>
      <c r="W4" s="226">
        <v>1898.7981575654419</v>
      </c>
      <c r="X4" s="226">
        <v>1829.2489810465181</v>
      </c>
      <c r="Y4" s="226">
        <v>1897.7398976035606</v>
      </c>
      <c r="Z4" s="226">
        <v>1946.3133133410488</v>
      </c>
      <c r="AA4" s="226">
        <v>1920.9977563648436</v>
      </c>
      <c r="AB4" s="226">
        <v>1969.5659756245493</v>
      </c>
      <c r="AC4" s="226">
        <v>1952.0484267368017</v>
      </c>
      <c r="AD4" s="226">
        <v>1998.2317915943906</v>
      </c>
      <c r="AE4" s="226">
        <v>2039.4275333862904</v>
      </c>
      <c r="AF4" s="226">
        <v>2005.4929408716341</v>
      </c>
      <c r="AG4" s="226">
        <v>1973.953108147193</v>
      </c>
      <c r="AH4" s="226">
        <v>2006.4888121583681</v>
      </c>
      <c r="AI4" s="226">
        <v>2011.9865048204438</v>
      </c>
      <c r="AJ4" s="235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</row>
    <row r="5" spans="1:63" s="226" customFormat="1" ht="14.45" customHeight="1" x14ac:dyDescent="0.35">
      <c r="A5" s="233" t="s">
        <v>11</v>
      </c>
      <c r="B5" s="234" t="s">
        <v>97</v>
      </c>
      <c r="C5" s="226">
        <v>695.11434481505648</v>
      </c>
      <c r="D5" s="226">
        <v>676.99562332911171</v>
      </c>
      <c r="E5" s="226">
        <v>658.30837070762357</v>
      </c>
      <c r="F5" s="226">
        <v>659.2612600475793</v>
      </c>
      <c r="G5" s="226">
        <v>663.31720014720247</v>
      </c>
      <c r="H5" s="226">
        <v>643.49627070837141</v>
      </c>
      <c r="I5" s="226">
        <v>656.05602088127364</v>
      </c>
      <c r="J5" s="226">
        <v>647.24334334439709</v>
      </c>
      <c r="K5" s="226">
        <v>660.17313625033125</v>
      </c>
      <c r="L5" s="226">
        <v>657.73448908866794</v>
      </c>
      <c r="M5" s="226">
        <v>641.41333686581618</v>
      </c>
      <c r="N5" s="226">
        <v>639.88853652821763</v>
      </c>
      <c r="O5" s="226">
        <v>622.74009893922266</v>
      </c>
      <c r="P5" s="226">
        <v>614.96214154297104</v>
      </c>
      <c r="Q5" s="226">
        <v>606.8663854430813</v>
      </c>
      <c r="R5" s="226">
        <v>609.19232594040284</v>
      </c>
      <c r="S5" s="226">
        <v>635.4132377741372</v>
      </c>
      <c r="T5" s="226">
        <v>652.12512448068458</v>
      </c>
      <c r="U5" s="226">
        <v>668.45547776100284</v>
      </c>
      <c r="V5" s="226">
        <v>658.46510076053028</v>
      </c>
      <c r="W5" s="226">
        <v>645.79234623701984</v>
      </c>
      <c r="X5" s="226">
        <v>643.48121356878744</v>
      </c>
      <c r="Y5" s="226">
        <v>638.3720383979005</v>
      </c>
      <c r="Z5" s="226">
        <v>623.26461716951133</v>
      </c>
      <c r="AA5" s="226">
        <v>667.26076973094928</v>
      </c>
      <c r="AB5" s="226">
        <v>656.95608345437574</v>
      </c>
      <c r="AC5" s="226">
        <v>657.03854191119513</v>
      </c>
      <c r="AD5" s="226">
        <v>658.51475362167639</v>
      </c>
      <c r="AE5" s="226">
        <v>636.00810289439687</v>
      </c>
      <c r="AF5" s="226">
        <v>619.03776173120718</v>
      </c>
      <c r="AG5" s="226">
        <v>615.86354554928857</v>
      </c>
      <c r="AH5" s="226">
        <v>618.95935184762129</v>
      </c>
      <c r="AI5" s="226">
        <v>603.55429468127068</v>
      </c>
      <c r="AJ5" s="235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</row>
    <row r="6" spans="1:63" s="226" customFormat="1" ht="14.45" customHeight="1" x14ac:dyDescent="0.35">
      <c r="A6" s="233" t="s">
        <v>10</v>
      </c>
      <c r="B6" s="234" t="s">
        <v>97</v>
      </c>
      <c r="C6" s="226">
        <v>9609.6004528933481</v>
      </c>
      <c r="D6" s="226">
        <v>9617.4355736939378</v>
      </c>
      <c r="E6" s="226">
        <v>9609.4800572095119</v>
      </c>
      <c r="F6" s="226">
        <v>9602.6781818855197</v>
      </c>
      <c r="G6" s="226">
        <v>9597.9787384292322</v>
      </c>
      <c r="H6" s="226">
        <v>9587.1614890733144</v>
      </c>
      <c r="I6" s="226">
        <v>9584.2836076878266</v>
      </c>
      <c r="J6" s="226">
        <v>9582.330963081733</v>
      </c>
      <c r="K6" s="226">
        <v>9584.9286285539765</v>
      </c>
      <c r="L6" s="226">
        <v>9593.2889257631323</v>
      </c>
      <c r="M6" s="226">
        <v>9603.9176405853632</v>
      </c>
      <c r="N6" s="226">
        <v>9616.5693591975523</v>
      </c>
      <c r="O6" s="226">
        <v>9633.9386271887543</v>
      </c>
      <c r="P6" s="226">
        <v>9633.5512227228592</v>
      </c>
      <c r="Q6" s="226">
        <v>9634.9372557064034</v>
      </c>
      <c r="R6" s="226">
        <v>9635.4429681046913</v>
      </c>
      <c r="S6" s="226">
        <v>9698.3921166557375</v>
      </c>
      <c r="T6" s="226">
        <v>9602.133213469051</v>
      </c>
      <c r="U6" s="226">
        <v>9642.7038909593139</v>
      </c>
      <c r="V6" s="226">
        <v>9633.0671388632345</v>
      </c>
      <c r="W6" s="226">
        <v>9596.3884139348411</v>
      </c>
      <c r="X6" s="226">
        <v>9569.6010920516528</v>
      </c>
      <c r="Y6" s="226">
        <v>9563.3130118209174</v>
      </c>
      <c r="Z6" s="226">
        <v>9549.7315494546528</v>
      </c>
      <c r="AA6" s="226">
        <v>9529.3776963808523</v>
      </c>
      <c r="AB6" s="226">
        <v>9506.102469169191</v>
      </c>
      <c r="AC6" s="226">
        <v>9476.7725055466381</v>
      </c>
      <c r="AD6" s="226">
        <v>9436.6729756288969</v>
      </c>
      <c r="AE6" s="226">
        <v>9410.0772356050275</v>
      </c>
      <c r="AF6" s="226">
        <v>9410.6871804963557</v>
      </c>
      <c r="AG6" s="226">
        <v>9421.1456256380152</v>
      </c>
      <c r="AH6" s="226">
        <v>9398.1797703569009</v>
      </c>
      <c r="AI6" s="226">
        <v>9371.6006168717067</v>
      </c>
      <c r="AJ6" s="235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</row>
    <row r="7" spans="1:63" s="226" customFormat="1" ht="14.45" customHeight="1" x14ac:dyDescent="0.35">
      <c r="A7" s="233" t="s">
        <v>9</v>
      </c>
      <c r="B7" s="234" t="s">
        <v>97</v>
      </c>
      <c r="C7" s="226">
        <v>257.68627683270438</v>
      </c>
      <c r="D7" s="226">
        <v>265.84733404932706</v>
      </c>
      <c r="E7" s="226">
        <v>279.75264569813299</v>
      </c>
      <c r="F7" s="226">
        <v>294.5504646790572</v>
      </c>
      <c r="G7" s="226">
        <v>300.5040724747505</v>
      </c>
      <c r="H7" s="226">
        <v>313.65792265816629</v>
      </c>
      <c r="I7" s="226">
        <v>328.62330234115814</v>
      </c>
      <c r="J7" s="226">
        <v>336.24369257526354</v>
      </c>
      <c r="K7" s="226">
        <v>326.46468554248401</v>
      </c>
      <c r="L7" s="226">
        <v>333.96784419445885</v>
      </c>
      <c r="M7" s="226">
        <v>345.9064969142928</v>
      </c>
      <c r="N7" s="226">
        <v>354.62552594592682</v>
      </c>
      <c r="O7" s="226">
        <v>368.00685250402887</v>
      </c>
      <c r="P7" s="226">
        <v>360.11572307836707</v>
      </c>
      <c r="Q7" s="226">
        <v>361.93187117891728</v>
      </c>
      <c r="R7" s="226">
        <v>344.65361832916909</v>
      </c>
      <c r="S7" s="226">
        <v>370.66227082323041</v>
      </c>
      <c r="T7" s="226">
        <v>371.70242940819378</v>
      </c>
      <c r="U7" s="226">
        <v>350.31583009455852</v>
      </c>
      <c r="V7" s="226">
        <v>336.12481029280548</v>
      </c>
      <c r="W7" s="226">
        <v>333.57093197761316</v>
      </c>
      <c r="X7" s="226">
        <v>310.58656023255611</v>
      </c>
      <c r="Y7" s="226">
        <v>287.80935086691119</v>
      </c>
      <c r="Z7" s="226">
        <v>298.01009072024652</v>
      </c>
      <c r="AA7" s="226">
        <v>292.39533967429293</v>
      </c>
      <c r="AB7" s="226">
        <v>294.56949179494035</v>
      </c>
      <c r="AC7" s="226">
        <v>282.05690057643056</v>
      </c>
      <c r="AD7" s="226">
        <v>279.16797253486209</v>
      </c>
      <c r="AE7" s="226">
        <v>288.95781390059926</v>
      </c>
      <c r="AF7" s="226">
        <v>248.07686796435888</v>
      </c>
      <c r="AG7" s="226">
        <v>270.45188374303029</v>
      </c>
      <c r="AH7" s="226">
        <v>271.54615469956843</v>
      </c>
      <c r="AI7" s="226">
        <v>264.5536299365545</v>
      </c>
      <c r="AJ7" s="235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</row>
    <row r="8" spans="1:63" s="227" customFormat="1" ht="14.45" customHeight="1" x14ac:dyDescent="0.35">
      <c r="A8" s="236" t="s">
        <v>31</v>
      </c>
      <c r="B8" s="234" t="s">
        <v>97</v>
      </c>
      <c r="C8" s="227">
        <v>13305.600027523298</v>
      </c>
      <c r="D8" s="227">
        <v>13106.606788737021</v>
      </c>
      <c r="E8" s="227">
        <v>13031.692914973486</v>
      </c>
      <c r="F8" s="227">
        <v>13111.973601537886</v>
      </c>
      <c r="G8" s="227">
        <v>13035.430858833704</v>
      </c>
      <c r="H8" s="227">
        <v>13154.868937503885</v>
      </c>
      <c r="I8" s="227">
        <v>13212.088290847685</v>
      </c>
      <c r="J8" s="227">
        <v>13367.683301902398</v>
      </c>
      <c r="K8" s="227">
        <v>13503.264109026855</v>
      </c>
      <c r="L8" s="227">
        <v>13726.95353267117</v>
      </c>
      <c r="M8" s="227">
        <v>13768.202779369114</v>
      </c>
      <c r="N8" s="227">
        <v>13675.915895819215</v>
      </c>
      <c r="O8" s="227">
        <v>13787.382579117129</v>
      </c>
      <c r="P8" s="227">
        <v>13748.048367942598</v>
      </c>
      <c r="Q8" s="227">
        <v>13850.084149410064</v>
      </c>
      <c r="R8" s="227">
        <v>13698.213161748512</v>
      </c>
      <c r="S8" s="227">
        <v>14320.538527922685</v>
      </c>
      <c r="T8" s="227">
        <v>14527.444701274111</v>
      </c>
      <c r="U8" s="227">
        <v>14949.195895004905</v>
      </c>
      <c r="V8" s="227">
        <v>14633.775745024142</v>
      </c>
      <c r="W8" s="227">
        <v>14501.245723985661</v>
      </c>
      <c r="X8" s="227">
        <v>14257.964392367763</v>
      </c>
      <c r="Y8" s="227">
        <v>14243.120711642059</v>
      </c>
      <c r="Z8" s="227">
        <v>14237.837484953754</v>
      </c>
      <c r="AA8" s="227">
        <v>14218.940793562071</v>
      </c>
      <c r="AB8" s="227">
        <v>14280.946320947227</v>
      </c>
      <c r="AC8" s="227">
        <v>14199.749930035585</v>
      </c>
      <c r="AD8" s="227">
        <v>14242.830332162164</v>
      </c>
      <c r="AE8" s="227">
        <v>14285.638210480396</v>
      </c>
      <c r="AF8" s="227">
        <v>14137.284566637361</v>
      </c>
      <c r="AG8" s="227">
        <v>13946.0342201987</v>
      </c>
      <c r="AH8" s="227">
        <v>14063.964795253674</v>
      </c>
      <c r="AI8" s="227">
        <f>SUM(AI3:AI7)</f>
        <v>14074.140579208115</v>
      </c>
    </row>
    <row r="9" spans="1:63" s="242" customFormat="1" ht="14.45" customHeight="1" x14ac:dyDescent="0.35">
      <c r="A9" s="240" t="s">
        <v>32</v>
      </c>
      <c r="B9" s="241" t="s">
        <v>97</v>
      </c>
      <c r="C9" s="242">
        <f t="shared" ref="C9:AH9" si="0">C8-C6</f>
        <v>3695.9995746299501</v>
      </c>
      <c r="D9" s="242">
        <f t="shared" si="0"/>
        <v>3489.1712150430831</v>
      </c>
      <c r="E9" s="242">
        <f t="shared" si="0"/>
        <v>3422.2128577639742</v>
      </c>
      <c r="F9" s="242">
        <f t="shared" si="0"/>
        <v>3509.295419652366</v>
      </c>
      <c r="G9" s="242">
        <f t="shared" si="0"/>
        <v>3437.4521204044722</v>
      </c>
      <c r="H9" s="242">
        <f t="shared" si="0"/>
        <v>3567.7074484305704</v>
      </c>
      <c r="I9" s="242">
        <f t="shared" si="0"/>
        <v>3627.8046831598585</v>
      </c>
      <c r="J9" s="242">
        <f t="shared" si="0"/>
        <v>3785.352338820665</v>
      </c>
      <c r="K9" s="242">
        <f t="shared" si="0"/>
        <v>3918.3354804728788</v>
      </c>
      <c r="L9" s="242">
        <f t="shared" si="0"/>
        <v>4133.664606908038</v>
      </c>
      <c r="M9" s="242">
        <f t="shared" si="0"/>
        <v>4164.2851387837509</v>
      </c>
      <c r="N9" s="242">
        <f t="shared" si="0"/>
        <v>4059.3465366216624</v>
      </c>
      <c r="O9" s="242">
        <f t="shared" si="0"/>
        <v>4153.4439519283751</v>
      </c>
      <c r="P9" s="242">
        <f t="shared" si="0"/>
        <v>4114.4971452197387</v>
      </c>
      <c r="Q9" s="242">
        <f t="shared" si="0"/>
        <v>4215.1468937036607</v>
      </c>
      <c r="R9" s="242">
        <f t="shared" si="0"/>
        <v>4062.7701936438207</v>
      </c>
      <c r="S9" s="242">
        <f t="shared" si="0"/>
        <v>4622.1464112669473</v>
      </c>
      <c r="T9" s="242">
        <f t="shared" si="0"/>
        <v>4925.3114878050601</v>
      </c>
      <c r="U9" s="242">
        <f t="shared" si="0"/>
        <v>5306.4920040455909</v>
      </c>
      <c r="V9" s="242">
        <f t="shared" si="0"/>
        <v>5000.7086061609079</v>
      </c>
      <c r="W9" s="242">
        <f t="shared" si="0"/>
        <v>4904.8573100508202</v>
      </c>
      <c r="X9" s="242">
        <f t="shared" si="0"/>
        <v>4688.3633003161103</v>
      </c>
      <c r="Y9" s="242">
        <f t="shared" si="0"/>
        <v>4679.8076998211418</v>
      </c>
      <c r="Z9" s="242">
        <f t="shared" si="0"/>
        <v>4688.1059354991012</v>
      </c>
      <c r="AA9" s="242">
        <f t="shared" si="0"/>
        <v>4689.5630971812188</v>
      </c>
      <c r="AB9" s="242">
        <f t="shared" si="0"/>
        <v>4774.843851778036</v>
      </c>
      <c r="AC9" s="242">
        <f t="shared" si="0"/>
        <v>4722.9774244889468</v>
      </c>
      <c r="AD9" s="242">
        <f t="shared" si="0"/>
        <v>4806.1573565332674</v>
      </c>
      <c r="AE9" s="242">
        <f t="shared" si="0"/>
        <v>4875.5609748753686</v>
      </c>
      <c r="AF9" s="242">
        <f t="shared" si="0"/>
        <v>4726.5973861410057</v>
      </c>
      <c r="AG9" s="242">
        <f t="shared" si="0"/>
        <v>4524.8885945606853</v>
      </c>
      <c r="AH9" s="242">
        <f t="shared" si="0"/>
        <v>4665.7850248967734</v>
      </c>
      <c r="AI9" s="242">
        <f>AI8-AI6</f>
        <v>4702.5399623364083</v>
      </c>
      <c r="AK9" s="383"/>
    </row>
    <row r="10" spans="1:63" s="239" customFormat="1" ht="14.45" customHeight="1" x14ac:dyDescent="0.25">
      <c r="A10" s="237"/>
      <c r="B10" s="238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</row>
    <row r="11" spans="1:63" s="52" customFormat="1" ht="43.5" customHeight="1" x14ac:dyDescent="0.25">
      <c r="A11" s="215" t="s">
        <v>26</v>
      </c>
      <c r="B11" s="204"/>
      <c r="C11" s="266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51"/>
    </row>
    <row r="12" spans="1:63" s="48" customFormat="1" x14ac:dyDescent="0.25">
      <c r="A12" s="220" t="s">
        <v>16</v>
      </c>
      <c r="B12" s="46" t="s">
        <v>62</v>
      </c>
      <c r="C12" s="246">
        <v>760.43743715697804</v>
      </c>
      <c r="D12" s="246">
        <v>738.54790545981575</v>
      </c>
      <c r="E12" s="246">
        <v>817.72261535831558</v>
      </c>
      <c r="F12" s="246">
        <v>875.35407857239727</v>
      </c>
      <c r="G12" s="246">
        <v>858.59988349043726</v>
      </c>
      <c r="H12" s="246">
        <v>921.58739468062106</v>
      </c>
      <c r="I12" s="246">
        <v>941.8355393211059</v>
      </c>
      <c r="J12" s="246">
        <v>928.43528249451151</v>
      </c>
      <c r="K12" s="246">
        <v>913.7304185060168</v>
      </c>
      <c r="L12" s="246">
        <v>896.73666811718942</v>
      </c>
      <c r="M12" s="246">
        <v>891.62636675738338</v>
      </c>
      <c r="N12" s="246">
        <v>735.43512282644895</v>
      </c>
      <c r="O12" s="45">
        <v>833.44738299320807</v>
      </c>
      <c r="P12" s="45">
        <v>800.59763840041353</v>
      </c>
      <c r="Q12" s="45">
        <v>822.10422373737845</v>
      </c>
      <c r="R12" s="45">
        <v>742.27579695757936</v>
      </c>
      <c r="S12" s="45">
        <v>676.16624793131371</v>
      </c>
      <c r="T12" s="45">
        <v>768.90031104164586</v>
      </c>
      <c r="U12" s="45">
        <v>706.67813037021858</v>
      </c>
      <c r="V12" s="45">
        <v>762.70393720745039</v>
      </c>
      <c r="W12" s="45">
        <v>726.56824505484042</v>
      </c>
      <c r="X12" s="45">
        <v>657.20260984912954</v>
      </c>
      <c r="Y12" s="45">
        <v>651.37378056662806</v>
      </c>
      <c r="Z12" s="45">
        <v>614.72284085059744</v>
      </c>
      <c r="AA12" s="45">
        <v>606.24671374501463</v>
      </c>
      <c r="AB12" s="45">
        <v>621.21667747516926</v>
      </c>
      <c r="AC12" s="45">
        <v>520.73402822355308</v>
      </c>
      <c r="AD12" s="45">
        <v>530.38114253534809</v>
      </c>
      <c r="AE12" s="45">
        <v>546.90019133575004</v>
      </c>
      <c r="AF12" s="45">
        <v>518.36234827609735</v>
      </c>
      <c r="AG12" s="45">
        <v>509.4936336131226</v>
      </c>
      <c r="AH12" s="45">
        <v>574.18107497655603</v>
      </c>
      <c r="AI12" s="45">
        <v>483.84979942226926</v>
      </c>
      <c r="AJ12" s="67"/>
      <c r="AK12" s="351">
        <f>AI12/$AI$9</f>
        <v>0.10289116164828369</v>
      </c>
      <c r="AL12" s="31"/>
      <c r="AM12" s="352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48" customFormat="1" x14ac:dyDescent="0.25">
      <c r="A13" s="220" t="s">
        <v>17</v>
      </c>
      <c r="B13" s="46" t="s">
        <v>62</v>
      </c>
      <c r="C13" s="246">
        <v>530.6875025223419</v>
      </c>
      <c r="D13" s="246">
        <v>549.15876425011709</v>
      </c>
      <c r="E13" s="246">
        <v>563.61369233292567</v>
      </c>
      <c r="F13" s="246">
        <v>560.42686948518008</v>
      </c>
      <c r="G13" s="246">
        <v>568.38582720172917</v>
      </c>
      <c r="H13" s="246">
        <v>558.148206043963</v>
      </c>
      <c r="I13" s="246">
        <v>538.7716287288938</v>
      </c>
      <c r="J13" s="246">
        <v>570.03307543849473</v>
      </c>
      <c r="K13" s="246">
        <v>578.61285730233681</v>
      </c>
      <c r="L13" s="246">
        <v>604.17883527958486</v>
      </c>
      <c r="M13" s="246">
        <v>615.72240171712576</v>
      </c>
      <c r="N13" s="246">
        <v>622.27473347955288</v>
      </c>
      <c r="O13" s="45">
        <v>631.11207564596589</v>
      </c>
      <c r="P13" s="45">
        <v>709.88859870493513</v>
      </c>
      <c r="Q13" s="45">
        <v>746.62253694691617</v>
      </c>
      <c r="R13" s="45">
        <v>774.95470613780287</v>
      </c>
      <c r="S13" s="45">
        <v>883.41144498170718</v>
      </c>
      <c r="T13" s="45">
        <v>914.91713253634725</v>
      </c>
      <c r="U13" s="45">
        <v>861.17776940530962</v>
      </c>
      <c r="V13" s="45">
        <v>861.96894493001867</v>
      </c>
      <c r="W13" s="45">
        <v>814.45229993916655</v>
      </c>
      <c r="X13" s="45">
        <v>796.0575165531028</v>
      </c>
      <c r="Y13" s="45">
        <v>790.6124162300797</v>
      </c>
      <c r="Z13" s="45">
        <v>805.0800900793148</v>
      </c>
      <c r="AA13" s="45">
        <v>804.19579774012311</v>
      </c>
      <c r="AB13" s="45">
        <v>826.79352678517716</v>
      </c>
      <c r="AC13" s="45">
        <v>901.9003205985739</v>
      </c>
      <c r="AD13" s="45">
        <v>951.54293739803609</v>
      </c>
      <c r="AE13" s="45">
        <v>977.06341853400272</v>
      </c>
      <c r="AF13" s="45">
        <v>956.72584353009074</v>
      </c>
      <c r="AG13" s="45">
        <v>830.5811480636213</v>
      </c>
      <c r="AH13" s="45">
        <v>859.59329867083193</v>
      </c>
      <c r="AI13" s="45">
        <v>925.60832287035737</v>
      </c>
      <c r="AJ13" s="67"/>
      <c r="AK13" s="351">
        <f t="shared" ref="AK13:AK19" si="1">AI13/$AI$9</f>
        <v>0.19683156980775096</v>
      </c>
      <c r="AL13" s="31"/>
      <c r="AM13" s="352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</row>
    <row r="14" spans="1:63" s="48" customFormat="1" x14ac:dyDescent="0.25">
      <c r="A14" s="220" t="s">
        <v>18</v>
      </c>
      <c r="B14" s="46" t="s">
        <v>62</v>
      </c>
      <c r="C14" s="246">
        <v>33.592689259466667</v>
      </c>
      <c r="D14" s="246">
        <v>32.201725389066667</v>
      </c>
      <c r="E14" s="246">
        <v>27.224410482266663</v>
      </c>
      <c r="F14" s="246">
        <v>26.429316349733334</v>
      </c>
      <c r="G14" s="246">
        <v>24.585201250133338</v>
      </c>
      <c r="H14" s="246">
        <v>30.243199507600004</v>
      </c>
      <c r="I14" s="246">
        <v>34.290320180666669</v>
      </c>
      <c r="J14" s="246">
        <v>32.124993649733341</v>
      </c>
      <c r="K14" s="246">
        <v>33.773912666933334</v>
      </c>
      <c r="L14" s="246">
        <v>32.33894076213334</v>
      </c>
      <c r="M14" s="246">
        <v>28.45911297426667</v>
      </c>
      <c r="N14" s="246">
        <v>25.02166617</v>
      </c>
      <c r="O14" s="45">
        <v>21.891146296399995</v>
      </c>
      <c r="P14" s="45">
        <v>22.175639411333332</v>
      </c>
      <c r="Q14" s="45">
        <v>23.50699608213333</v>
      </c>
      <c r="R14" s="45">
        <v>26.205441711733332</v>
      </c>
      <c r="S14" s="45">
        <v>28.3528346704</v>
      </c>
      <c r="T14" s="45">
        <v>22.219344058533331</v>
      </c>
      <c r="U14" s="45">
        <v>26.434971138933332</v>
      </c>
      <c r="V14" s="45">
        <v>21.952995185866662</v>
      </c>
      <c r="W14" s="45">
        <v>21.298554827999997</v>
      </c>
      <c r="X14" s="45">
        <v>20.433647872000002</v>
      </c>
      <c r="Y14" s="45">
        <v>21.0236773996</v>
      </c>
      <c r="Z14" s="45">
        <v>19.765428672133336</v>
      </c>
      <c r="AA14" s="45">
        <v>19.698405336533337</v>
      </c>
      <c r="AB14" s="45">
        <v>20.597434940666666</v>
      </c>
      <c r="AC14" s="45">
        <v>22.746395399866667</v>
      </c>
      <c r="AD14" s="45">
        <v>23.133315475600003</v>
      </c>
      <c r="AE14" s="45">
        <v>24.770402378666667</v>
      </c>
      <c r="AF14" s="45">
        <v>27.967275005594509</v>
      </c>
      <c r="AG14" s="45">
        <v>13.2458178014416</v>
      </c>
      <c r="AH14" s="45">
        <v>20.8932966504</v>
      </c>
      <c r="AI14" s="45">
        <v>24.268683868533337</v>
      </c>
      <c r="AJ14" s="67"/>
      <c r="AK14" s="197">
        <f t="shared" si="1"/>
        <v>5.1607607937212922E-3</v>
      </c>
      <c r="AL14" s="31"/>
      <c r="AM14" s="353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</row>
    <row r="15" spans="1:63" s="48" customFormat="1" x14ac:dyDescent="0.25">
      <c r="A15" s="220" t="s">
        <v>19</v>
      </c>
      <c r="B15" s="46" t="s">
        <v>62</v>
      </c>
      <c r="C15" s="246">
        <v>32.90600746666972</v>
      </c>
      <c r="D15" s="246">
        <v>23.118334138098895</v>
      </c>
      <c r="E15" s="246">
        <v>26.214323179199816</v>
      </c>
      <c r="F15" s="246">
        <v>32.019149494338876</v>
      </c>
      <c r="G15" s="246">
        <v>26.952358460372999</v>
      </c>
      <c r="H15" s="246">
        <v>37.524068872575825</v>
      </c>
      <c r="I15" s="246">
        <v>44.252911984973828</v>
      </c>
      <c r="J15" s="246">
        <v>26.941495555809812</v>
      </c>
      <c r="K15" s="246">
        <v>20.668408117064299</v>
      </c>
      <c r="L15" s="246">
        <v>18.20758204949944</v>
      </c>
      <c r="M15" s="246">
        <v>12.662544690953844</v>
      </c>
      <c r="N15" s="246">
        <v>20.64303991064217</v>
      </c>
      <c r="O15" s="45">
        <v>18.67809749364854</v>
      </c>
      <c r="P15" s="45">
        <v>34.257314086427598</v>
      </c>
      <c r="Q15" s="45">
        <v>48.756120365330574</v>
      </c>
      <c r="R15" s="45">
        <v>22.602848961105504</v>
      </c>
      <c r="S15" s="45">
        <v>51.559117007313546</v>
      </c>
      <c r="T15" s="45">
        <v>61.411857554830583</v>
      </c>
      <c r="U15" s="45">
        <v>55.369715839883263</v>
      </c>
      <c r="V15" s="45">
        <v>31.752075715851465</v>
      </c>
      <c r="W15" s="45">
        <v>35.307139818880238</v>
      </c>
      <c r="X15" s="45">
        <v>18.702742389807792</v>
      </c>
      <c r="Y15" s="45">
        <v>13.816453576776222</v>
      </c>
      <c r="Z15" s="45">
        <v>15.811424417433498</v>
      </c>
      <c r="AA15" s="45">
        <v>20.451208760690278</v>
      </c>
      <c r="AB15" s="45">
        <v>26.634994300275558</v>
      </c>
      <c r="AC15" s="45">
        <v>27.943562117082138</v>
      </c>
      <c r="AD15" s="45">
        <v>31.643250676769519</v>
      </c>
      <c r="AE15" s="45">
        <v>43.469950045502642</v>
      </c>
      <c r="AF15" s="45">
        <v>53.202633514638372</v>
      </c>
      <c r="AG15" s="45">
        <v>25.153031456029371</v>
      </c>
      <c r="AH15" s="45">
        <v>17.515177835835175</v>
      </c>
      <c r="AI15" s="45">
        <v>24.714062399671835</v>
      </c>
      <c r="AJ15" s="67"/>
      <c r="AK15" s="197">
        <f t="shared" si="1"/>
        <v>5.2554710002704385E-3</v>
      </c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</row>
    <row r="16" spans="1:63" s="48" customFormat="1" x14ac:dyDescent="0.25">
      <c r="A16" s="220" t="s">
        <v>20</v>
      </c>
      <c r="B16" s="46" t="s">
        <v>62</v>
      </c>
      <c r="C16" s="246">
        <v>132.69956180646039</v>
      </c>
      <c r="D16" s="246">
        <v>126.61678523119782</v>
      </c>
      <c r="E16" s="246">
        <v>118.0009741831809</v>
      </c>
      <c r="F16" s="246">
        <v>127.39940553726262</v>
      </c>
      <c r="G16" s="246">
        <v>129.83810631241099</v>
      </c>
      <c r="H16" s="246">
        <v>163.28813671537696</v>
      </c>
      <c r="I16" s="246">
        <v>158.3548337146471</v>
      </c>
      <c r="J16" s="246">
        <v>190.80562569111964</v>
      </c>
      <c r="K16" s="246">
        <v>192.96132537344991</v>
      </c>
      <c r="L16" s="246">
        <v>211.50313771401193</v>
      </c>
      <c r="M16" s="246">
        <v>216.21632875366106</v>
      </c>
      <c r="N16" s="246">
        <v>211.51012539531607</v>
      </c>
      <c r="O16" s="45">
        <v>198.07630808808773</v>
      </c>
      <c r="P16" s="45">
        <v>181.57113148074808</v>
      </c>
      <c r="Q16" s="45">
        <v>217.89668386268426</v>
      </c>
      <c r="R16" s="45">
        <v>236.89254361749528</v>
      </c>
      <c r="S16" s="45">
        <v>214.30164332811569</v>
      </c>
      <c r="T16" s="45">
        <v>215.83366248928382</v>
      </c>
      <c r="U16" s="45">
        <v>208.96156893666625</v>
      </c>
      <c r="V16" s="45">
        <v>145.57310735873384</v>
      </c>
      <c r="W16" s="45">
        <v>116.66251837871671</v>
      </c>
      <c r="X16" s="45">
        <v>106.72417328753399</v>
      </c>
      <c r="Y16" s="45">
        <v>102.82225724651583</v>
      </c>
      <c r="Z16" s="45">
        <v>98.852644261966958</v>
      </c>
      <c r="AA16" s="45">
        <v>117.37447230447313</v>
      </c>
      <c r="AB16" s="45">
        <v>116.13287890779705</v>
      </c>
      <c r="AC16" s="45">
        <v>135.51603796478179</v>
      </c>
      <c r="AD16" s="45">
        <v>138.05064207733514</v>
      </c>
      <c r="AE16" s="45">
        <v>109.98053877254956</v>
      </c>
      <c r="AF16" s="45">
        <v>86.903419069836758</v>
      </c>
      <c r="AG16" s="45">
        <v>63.052941906921831</v>
      </c>
      <c r="AH16" s="45">
        <v>60.291972034396778</v>
      </c>
      <c r="AI16" s="45">
        <v>59.67462757267311</v>
      </c>
      <c r="AJ16" s="67"/>
      <c r="AK16" s="197">
        <f t="shared" si="1"/>
        <v>1.2689871441948233E-2</v>
      </c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48" customFormat="1" x14ac:dyDescent="0.25">
      <c r="A17" s="220" t="s">
        <v>21</v>
      </c>
      <c r="B17" s="46" t="s">
        <v>62</v>
      </c>
      <c r="C17" s="246">
        <v>238.30199647388656</v>
      </c>
      <c r="D17" s="246">
        <v>167.10541943108461</v>
      </c>
      <c r="E17" s="246">
        <v>230.44269536273939</v>
      </c>
      <c r="F17" s="246">
        <v>249.2064948926791</v>
      </c>
      <c r="G17" s="246">
        <v>228.70557320557307</v>
      </c>
      <c r="H17" s="246">
        <v>216.971603208906</v>
      </c>
      <c r="I17" s="246">
        <v>264.1077975486719</v>
      </c>
      <c r="J17" s="246">
        <v>302.32644075888601</v>
      </c>
      <c r="K17" s="246">
        <v>273.08893237380107</v>
      </c>
      <c r="L17" s="246">
        <v>280.3186926905546</v>
      </c>
      <c r="M17" s="246">
        <v>226.43051087206067</v>
      </c>
      <c r="N17" s="246">
        <v>263.34738966869639</v>
      </c>
      <c r="O17" s="45">
        <v>279.42915581781841</v>
      </c>
      <c r="P17" s="45">
        <v>257.63780676350132</v>
      </c>
      <c r="Q17" s="45">
        <v>239.60836209868438</v>
      </c>
      <c r="R17" s="45">
        <v>185.16106618658978</v>
      </c>
      <c r="S17" s="45">
        <v>189.21272415501136</v>
      </c>
      <c r="T17" s="45">
        <v>183.90268549207769</v>
      </c>
      <c r="U17" s="45">
        <v>160.63851217332601</v>
      </c>
      <c r="V17" s="45">
        <v>116.7100487932551</v>
      </c>
      <c r="W17" s="45">
        <v>84.411799420601653</v>
      </c>
      <c r="X17" s="45">
        <v>98.726782685505796</v>
      </c>
      <c r="Y17" s="45">
        <v>83.589289785807523</v>
      </c>
      <c r="Z17" s="45">
        <v>74.708501704446036</v>
      </c>
      <c r="AA17" s="45">
        <v>31.896693599301095</v>
      </c>
      <c r="AB17" s="45">
        <v>61.74105215607937</v>
      </c>
      <c r="AC17" s="45">
        <v>60.074599252681509</v>
      </c>
      <c r="AD17" s="45">
        <v>31.319911894929575</v>
      </c>
      <c r="AE17" s="45">
        <v>37.869159429064503</v>
      </c>
      <c r="AF17" s="45">
        <v>28.604367521815185</v>
      </c>
      <c r="AG17" s="45">
        <v>32.045116125792724</v>
      </c>
      <c r="AH17" s="45">
        <v>43.338115793797186</v>
      </c>
      <c r="AI17" s="45">
        <v>95.142817701442496</v>
      </c>
      <c r="AJ17" s="67"/>
      <c r="AK17" s="197">
        <f t="shared" si="1"/>
        <v>2.0232218856928497E-2</v>
      </c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</row>
    <row r="18" spans="1:63" s="48" customFormat="1" x14ac:dyDescent="0.25">
      <c r="A18" s="220" t="s">
        <v>22</v>
      </c>
      <c r="B18" s="46" t="s">
        <v>62</v>
      </c>
      <c r="C18" s="246">
        <v>61.574334357545837</v>
      </c>
      <c r="D18" s="246">
        <v>70.154014848439829</v>
      </c>
      <c r="E18" s="246">
        <v>67.791788574964158</v>
      </c>
      <c r="F18" s="246">
        <v>85.572844383378467</v>
      </c>
      <c r="G18" s="246">
        <v>70.319060800123538</v>
      </c>
      <c r="H18" s="246">
        <v>82.457990170658434</v>
      </c>
      <c r="I18" s="246">
        <v>81.53239883625325</v>
      </c>
      <c r="J18" s="246">
        <v>67.138591404165552</v>
      </c>
      <c r="K18" s="246">
        <v>84.222237993796114</v>
      </c>
      <c r="L18" s="246">
        <v>112.15179494287861</v>
      </c>
      <c r="M18" s="246">
        <v>154.16614156765178</v>
      </c>
      <c r="N18" s="246">
        <v>144.88875098397415</v>
      </c>
      <c r="O18" s="45">
        <v>148.51789217619518</v>
      </c>
      <c r="P18" s="45">
        <v>137.42801253995231</v>
      </c>
      <c r="Q18" s="45">
        <v>124.04475425748892</v>
      </c>
      <c r="R18" s="45">
        <v>119.43739330616143</v>
      </c>
      <c r="S18" s="45">
        <v>129.4591322935857</v>
      </c>
      <c r="T18" s="45">
        <v>150.1365476380019</v>
      </c>
      <c r="U18" s="45">
        <v>188.79046841169912</v>
      </c>
      <c r="V18" s="45">
        <v>172.68275584137766</v>
      </c>
      <c r="W18" s="45">
        <v>194.76400000000001</v>
      </c>
      <c r="X18" s="45">
        <v>183.428</v>
      </c>
      <c r="Y18" s="45">
        <v>175.14867999999998</v>
      </c>
      <c r="Z18" s="45">
        <v>177.02600000000001</v>
      </c>
      <c r="AA18" s="45">
        <v>187.44652000000002</v>
      </c>
      <c r="AB18" s="45">
        <v>167.55332000000001</v>
      </c>
      <c r="AC18" s="45">
        <v>152.1463984264463</v>
      </c>
      <c r="AD18" s="45">
        <v>149.39019999999999</v>
      </c>
      <c r="AE18" s="45">
        <v>159.285</v>
      </c>
      <c r="AF18" s="45">
        <v>166.61846041329147</v>
      </c>
      <c r="AG18" s="45">
        <v>179.18884</v>
      </c>
      <c r="AH18" s="45">
        <v>179.70779999999999</v>
      </c>
      <c r="AI18" s="45">
        <v>190.25900000000001</v>
      </c>
      <c r="AJ18" s="67"/>
      <c r="AK18" s="351">
        <f t="shared" si="1"/>
        <v>4.0458773667809894E-2</v>
      </c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</row>
    <row r="19" spans="1:63" s="48" customFormat="1" x14ac:dyDescent="0.25">
      <c r="A19" s="220" t="s">
        <v>23</v>
      </c>
      <c r="B19" s="46" t="s">
        <v>62</v>
      </c>
      <c r="C19" s="246">
        <f t="shared" ref="C19:AI19" si="2">C20-SUM(C12:C18)</f>
        <v>50.335770503307458</v>
      </c>
      <c r="D19" s="246">
        <f t="shared" si="2"/>
        <v>48.432159784438454</v>
      </c>
      <c r="E19" s="246">
        <f t="shared" si="2"/>
        <v>48.135635070862918</v>
      </c>
      <c r="F19" s="246">
        <f t="shared" si="2"/>
        <v>47.432715786530935</v>
      </c>
      <c r="G19" s="246">
        <f t="shared" si="2"/>
        <v>45.358698716173194</v>
      </c>
      <c r="H19" s="246">
        <f t="shared" si="2"/>
        <v>47.307615810321295</v>
      </c>
      <c r="I19" s="246">
        <f t="shared" si="2"/>
        <v>49.867631167032414</v>
      </c>
      <c r="J19" s="246">
        <f t="shared" si="2"/>
        <v>35.050724815375361</v>
      </c>
      <c r="K19" s="246">
        <f t="shared" si="2"/>
        <v>49.437870604148429</v>
      </c>
      <c r="L19" s="246">
        <f t="shared" si="2"/>
        <v>47.541421357626405</v>
      </c>
      <c r="M19" s="246">
        <f t="shared" si="2"/>
        <v>39.890457594883628</v>
      </c>
      <c r="N19" s="246">
        <f t="shared" si="2"/>
        <v>50.717565129013565</v>
      </c>
      <c r="O19" s="45">
        <f t="shared" si="2"/>
        <v>52.599183069742594</v>
      </c>
      <c r="P19" s="45">
        <f t="shared" si="2"/>
        <v>29.114709085181403</v>
      </c>
      <c r="Q19" s="45">
        <f t="shared" si="2"/>
        <v>49.014626648300691</v>
      </c>
      <c r="R19" s="45">
        <f t="shared" si="2"/>
        <v>50.944391765060573</v>
      </c>
      <c r="S19" s="45">
        <f t="shared" si="2"/>
        <v>49.249192211093487</v>
      </c>
      <c r="T19" s="45">
        <f t="shared" si="2"/>
        <v>45.679597345181264</v>
      </c>
      <c r="U19" s="45">
        <f t="shared" si="2"/>
        <v>26.832804307158312</v>
      </c>
      <c r="V19" s="45">
        <f t="shared" si="2"/>
        <v>23.658814993418673</v>
      </c>
      <c r="W19" s="45">
        <f t="shared" si="2"/>
        <v>33.231316830541346</v>
      </c>
      <c r="X19" s="45">
        <f t="shared" si="2"/>
        <v>23.771072831169477</v>
      </c>
      <c r="Y19" s="45">
        <f t="shared" si="2"/>
        <v>17.499858147361465</v>
      </c>
      <c r="Z19" s="45">
        <f t="shared" si="2"/>
        <v>14.550984282402624</v>
      </c>
      <c r="AA19" s="45">
        <f t="shared" si="2"/>
        <v>21.599419924997164</v>
      </c>
      <c r="AB19" s="45">
        <f t="shared" si="2"/>
        <v>13.082416339004567</v>
      </c>
      <c r="AC19" s="45">
        <f t="shared" si="2"/>
        <v>10.772213281534505</v>
      </c>
      <c r="AD19" s="45">
        <f t="shared" si="2"/>
        <v>14.781438724320424</v>
      </c>
      <c r="AE19" s="45">
        <f t="shared" si="2"/>
        <v>11.828864198546171</v>
      </c>
      <c r="AF19" s="45">
        <f t="shared" si="2"/>
        <v>15.605468242440566</v>
      </c>
      <c r="AG19" s="45">
        <f t="shared" si="2"/>
        <v>11.859528154244344</v>
      </c>
      <c r="AH19" s="45">
        <f t="shared" si="2"/>
        <v>13.269970229398496</v>
      </c>
      <c r="AI19" s="45">
        <f t="shared" si="2"/>
        <v>18.928219063193183</v>
      </c>
      <c r="AJ19" s="67"/>
      <c r="AK19" s="197">
        <f t="shared" si="1"/>
        <v>4.0251054142640165E-3</v>
      </c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</row>
    <row r="20" spans="1:63" s="49" customFormat="1" x14ac:dyDescent="0.25">
      <c r="A20" s="221" t="s">
        <v>24</v>
      </c>
      <c r="B20" s="46" t="s">
        <v>62</v>
      </c>
      <c r="C20" s="268">
        <v>1840.5352995466567</v>
      </c>
      <c r="D20" s="268">
        <v>1755.335108532259</v>
      </c>
      <c r="E20" s="268">
        <v>1899.146134544455</v>
      </c>
      <c r="F20" s="268">
        <v>2003.840874501501</v>
      </c>
      <c r="G20" s="268">
        <v>1952.7447094369534</v>
      </c>
      <c r="H20" s="268">
        <v>2057.5282150100224</v>
      </c>
      <c r="I20" s="268">
        <v>2113.0130614822451</v>
      </c>
      <c r="J20" s="268">
        <v>2152.856229808096</v>
      </c>
      <c r="K20" s="268">
        <v>2146.4959629375467</v>
      </c>
      <c r="L20" s="268">
        <v>2202.9770729134784</v>
      </c>
      <c r="M20" s="268">
        <v>2185.1738649279869</v>
      </c>
      <c r="N20" s="268">
        <v>2073.8383935636439</v>
      </c>
      <c r="O20" s="47">
        <v>2183.7512415810661</v>
      </c>
      <c r="P20" s="47">
        <v>2172.6708504724929</v>
      </c>
      <c r="Q20" s="47">
        <v>2271.554303998917</v>
      </c>
      <c r="R20" s="47">
        <v>2158.4741886435281</v>
      </c>
      <c r="S20" s="47">
        <v>2221.7123365785405</v>
      </c>
      <c r="T20" s="47">
        <v>2363.0011381559016</v>
      </c>
      <c r="U20" s="47">
        <v>2234.8839405831945</v>
      </c>
      <c r="V20" s="47">
        <v>2137.0026800259725</v>
      </c>
      <c r="W20" s="47">
        <v>2026.695874270747</v>
      </c>
      <c r="X20" s="47">
        <v>1905.0465454682494</v>
      </c>
      <c r="Y20" s="47">
        <v>1855.8864129527688</v>
      </c>
      <c r="Z20" s="47">
        <v>1820.5179142682948</v>
      </c>
      <c r="AA20" s="47">
        <v>1808.9092314111326</v>
      </c>
      <c r="AB20" s="47">
        <v>1853.7523009041697</v>
      </c>
      <c r="AC20" s="47">
        <v>1831.8335552645199</v>
      </c>
      <c r="AD20" s="47">
        <v>1870.242838782339</v>
      </c>
      <c r="AE20" s="47">
        <v>1911.1675246940824</v>
      </c>
      <c r="AF20" s="47">
        <v>1853.9898155738051</v>
      </c>
      <c r="AG20" s="47">
        <v>1664.6200571211737</v>
      </c>
      <c r="AH20" s="47">
        <v>1768.7907061912158</v>
      </c>
      <c r="AI20" s="47">
        <v>1822.4455328981408</v>
      </c>
      <c r="AJ20" s="68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spans="1:63" s="65" customFormat="1" ht="43.5" customHeight="1" x14ac:dyDescent="0.25">
      <c r="A21" s="216" t="s">
        <v>27</v>
      </c>
      <c r="B21" s="53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64"/>
    </row>
    <row r="22" spans="1:63" s="48" customFormat="1" x14ac:dyDescent="0.25">
      <c r="A22" s="220" t="s">
        <v>33</v>
      </c>
      <c r="B22" s="46" t="s">
        <v>62</v>
      </c>
      <c r="C22" s="246">
        <v>584.02647277080598</v>
      </c>
      <c r="D22" s="246">
        <v>511.273947602943</v>
      </c>
      <c r="E22" s="246">
        <v>301.38514547007009</v>
      </c>
      <c r="F22" s="246">
        <v>220.97402310838271</v>
      </c>
      <c r="G22" s="246">
        <v>198.23658153612337</v>
      </c>
      <c r="H22" s="246">
        <v>216.34383922975644</v>
      </c>
      <c r="I22" s="246">
        <v>186.93379884741088</v>
      </c>
      <c r="J22" s="246">
        <v>280.12409822292682</v>
      </c>
      <c r="K22" s="246">
        <v>462.00564836059743</v>
      </c>
      <c r="L22" s="246">
        <v>537.93035391162721</v>
      </c>
      <c r="M22" s="246">
        <v>487.74535268246626</v>
      </c>
      <c r="N22" s="246">
        <v>479.60292131211997</v>
      </c>
      <c r="O22" s="45">
        <v>478.11541899358679</v>
      </c>
      <c r="P22" s="45">
        <v>473.56894969857348</v>
      </c>
      <c r="Q22" s="45">
        <v>456.78557352619629</v>
      </c>
      <c r="R22" s="45">
        <v>444.80851616708713</v>
      </c>
      <c r="S22" s="45">
        <v>869.57185988485026</v>
      </c>
      <c r="T22" s="45">
        <v>990.98126629758121</v>
      </c>
      <c r="U22" s="45">
        <v>1556.7584922170536</v>
      </c>
      <c r="V22" s="45">
        <v>1393.4018646112659</v>
      </c>
      <c r="W22" s="45">
        <v>1391.9209450624717</v>
      </c>
      <c r="X22" s="45">
        <v>1281.3105455922127</v>
      </c>
      <c r="Y22" s="45">
        <v>1328.7342410906138</v>
      </c>
      <c r="Z22" s="45">
        <v>1353.4714335748733</v>
      </c>
      <c r="AA22" s="45">
        <v>1368.5549133196287</v>
      </c>
      <c r="AB22" s="45">
        <v>1392.8009611325194</v>
      </c>
      <c r="AC22" s="45">
        <v>1354.0817500285532</v>
      </c>
      <c r="AD22" s="45">
        <v>1385.559079923195</v>
      </c>
      <c r="AE22" s="45">
        <v>1382.5326490562106</v>
      </c>
      <c r="AF22" s="45">
        <v>1363.2348061869016</v>
      </c>
      <c r="AG22" s="45">
        <v>1347.2027898796412</v>
      </c>
      <c r="AH22" s="45">
        <v>1361.0898434635815</v>
      </c>
      <c r="AI22" s="45">
        <v>1354.2007303406649</v>
      </c>
      <c r="AJ22" s="31"/>
      <c r="AK22" s="351">
        <f t="shared" ref="AK22:AK25" si="3">AI22/$AI$9</f>
        <v>0.28797218974995042</v>
      </c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</row>
    <row r="23" spans="1:63" s="48" customFormat="1" x14ac:dyDescent="0.25">
      <c r="A23" s="220" t="s">
        <v>89</v>
      </c>
      <c r="B23" s="46" t="s">
        <v>62</v>
      </c>
      <c r="C23" s="246">
        <v>210.55472170666667</v>
      </c>
      <c r="D23" s="246">
        <v>176.80528261706667</v>
      </c>
      <c r="E23" s="246">
        <v>188.28332888506674</v>
      </c>
      <c r="F23" s="246">
        <v>238.53559058533341</v>
      </c>
      <c r="G23" s="246">
        <v>232.49217533253341</v>
      </c>
      <c r="H23" s="246">
        <v>245.96401927226668</v>
      </c>
      <c r="I23" s="246">
        <v>235.22782835253329</v>
      </c>
      <c r="J23" s="246">
        <v>257.17700316373327</v>
      </c>
      <c r="K23" s="246">
        <v>198.58720348559996</v>
      </c>
      <c r="L23" s="246">
        <v>257.83106455839993</v>
      </c>
      <c r="M23" s="246">
        <v>365.65036656475542</v>
      </c>
      <c r="N23" s="246">
        <v>386.08921316544843</v>
      </c>
      <c r="O23" s="45">
        <v>403.9326403148857</v>
      </c>
      <c r="P23" s="45">
        <v>402.47385277209042</v>
      </c>
      <c r="Q23" s="45">
        <v>401.96736076842336</v>
      </c>
      <c r="R23" s="45">
        <v>379.94289400639997</v>
      </c>
      <c r="S23" s="45">
        <v>381.71962690880014</v>
      </c>
      <c r="T23" s="45">
        <v>401.35289110400004</v>
      </c>
      <c r="U23" s="45">
        <v>351.97302632799983</v>
      </c>
      <c r="V23" s="45">
        <v>353.35887106239988</v>
      </c>
      <c r="W23" s="45">
        <v>372.5620256512002</v>
      </c>
      <c r="X23" s="45">
        <v>380.41566972484725</v>
      </c>
      <c r="Y23" s="45">
        <v>413.43718523066923</v>
      </c>
      <c r="Z23" s="45">
        <v>409.50779191578886</v>
      </c>
      <c r="AA23" s="45">
        <v>372.27909117182412</v>
      </c>
      <c r="AB23" s="45">
        <v>404.56447331306254</v>
      </c>
      <c r="AC23" s="45">
        <v>409.12563724381266</v>
      </c>
      <c r="AD23" s="45">
        <v>431.82186025965416</v>
      </c>
      <c r="AE23" s="45">
        <v>455.77922710046619</v>
      </c>
      <c r="AF23" s="45">
        <v>432.40627007368812</v>
      </c>
      <c r="AG23" s="45">
        <v>418.71234892799316</v>
      </c>
      <c r="AH23" s="45">
        <v>476.02459170932525</v>
      </c>
      <c r="AI23" s="45">
        <v>517.72039053568778</v>
      </c>
      <c r="AJ23" s="31"/>
      <c r="AK23" s="351">
        <f t="shared" si="3"/>
        <v>0.11009377797577796</v>
      </c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</row>
    <row r="24" spans="1:63" s="48" customFormat="1" x14ac:dyDescent="0.25">
      <c r="A24" s="220" t="s">
        <v>34</v>
      </c>
      <c r="B24" s="46" t="s">
        <v>62</v>
      </c>
      <c r="C24" s="246">
        <v>0.3136436345662052</v>
      </c>
      <c r="D24" s="246">
        <v>0.62991539770890148</v>
      </c>
      <c r="E24" s="246">
        <v>0.63747209911613834</v>
      </c>
      <c r="F24" s="246">
        <v>1.4353606018129821</v>
      </c>
      <c r="G24" s="246">
        <v>1.8489172043969435</v>
      </c>
      <c r="H24" s="246">
        <v>3.1483537574777212</v>
      </c>
      <c r="I24" s="246">
        <v>10.087963492463016</v>
      </c>
      <c r="J24" s="246">
        <v>16.137108342497974</v>
      </c>
      <c r="K24" s="246">
        <v>25.465406809062614</v>
      </c>
      <c r="L24" s="246">
        <v>36.99889708670193</v>
      </c>
      <c r="M24" s="246">
        <v>42.988272546670686</v>
      </c>
      <c r="N24" s="246">
        <v>39.826934327022677</v>
      </c>
      <c r="O24" s="45">
        <v>44.656505402990497</v>
      </c>
      <c r="P24" s="45">
        <v>45.141617249064133</v>
      </c>
      <c r="Q24" s="45">
        <v>52.17653143548462</v>
      </c>
      <c r="R24" s="45">
        <v>57.240469566094809</v>
      </c>
      <c r="S24" s="45">
        <v>66.311041274602601</v>
      </c>
      <c r="T24" s="45">
        <v>66.985140359962386</v>
      </c>
      <c r="U24" s="45">
        <v>68.573839074618689</v>
      </c>
      <c r="V24" s="45">
        <v>81.825140538339951</v>
      </c>
      <c r="W24" s="45">
        <v>109.92044665303493</v>
      </c>
      <c r="X24" s="45">
        <v>134.72753715860691</v>
      </c>
      <c r="Y24" s="45">
        <v>140.16573433239918</v>
      </c>
      <c r="Z24" s="45">
        <v>170.54391585235194</v>
      </c>
      <c r="AA24" s="45">
        <v>168.39192949744896</v>
      </c>
      <c r="AB24" s="45">
        <v>160.70253256557663</v>
      </c>
      <c r="AC24" s="45">
        <v>177.99899952965185</v>
      </c>
      <c r="AD24" s="45">
        <v>168.79995440710087</v>
      </c>
      <c r="AE24" s="45">
        <v>186.73086970629396</v>
      </c>
      <c r="AF24" s="45">
        <v>197.84735426091896</v>
      </c>
      <c r="AG24" s="45">
        <v>195.01394846593749</v>
      </c>
      <c r="AH24" s="45">
        <v>157.16739366556789</v>
      </c>
      <c r="AI24" s="45">
        <v>128.68568782407004</v>
      </c>
      <c r="AJ24" s="31"/>
      <c r="AK24" s="197">
        <f t="shared" si="3"/>
        <v>2.7365144975851283E-2</v>
      </c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</row>
    <row r="25" spans="1:63" s="350" customFormat="1" x14ac:dyDescent="0.25">
      <c r="A25" s="220" t="s">
        <v>121</v>
      </c>
      <c r="B25" s="46" t="s">
        <v>62</v>
      </c>
      <c r="C25" s="347">
        <f t="shared" ref="C25:AI25" si="4">C26+C27+C28+C29</f>
        <v>107.76881532349243</v>
      </c>
      <c r="D25" s="348">
        <f t="shared" si="4"/>
        <v>102.28400351466654</v>
      </c>
      <c r="E25" s="348">
        <f t="shared" si="4"/>
        <v>94.699760359509867</v>
      </c>
      <c r="F25" s="348">
        <f t="shared" si="4"/>
        <v>90.697846128698714</v>
      </c>
      <c r="G25" s="348">
        <f t="shared" si="4"/>
        <v>88.308464272511443</v>
      </c>
      <c r="H25" s="348">
        <f t="shared" si="4"/>
        <v>87.56882779450865</v>
      </c>
      <c r="I25" s="348">
        <f t="shared" si="4"/>
        <v>97.862707762773837</v>
      </c>
      <c r="J25" s="348">
        <f t="shared" si="4"/>
        <v>95.570863363750561</v>
      </c>
      <c r="K25" s="348">
        <f t="shared" si="4"/>
        <v>99.14343708725805</v>
      </c>
      <c r="L25" s="348">
        <f t="shared" si="4"/>
        <v>106.22488515470417</v>
      </c>
      <c r="M25" s="348">
        <f t="shared" si="4"/>
        <v>95.407448281762726</v>
      </c>
      <c r="N25" s="348">
        <f t="shared" si="4"/>
        <v>85.47501177928234</v>
      </c>
      <c r="O25" s="349">
        <f t="shared" si="4"/>
        <v>52.241194192594371</v>
      </c>
      <c r="P25" s="349">
        <f t="shared" si="4"/>
        <v>45.564010406180273</v>
      </c>
      <c r="Q25" s="349">
        <f t="shared" si="4"/>
        <v>63.864867352641227</v>
      </c>
      <c r="R25" s="349">
        <f t="shared" si="4"/>
        <v>68.458180991139201</v>
      </c>
      <c r="S25" s="349">
        <f t="shared" si="4"/>
        <v>76.756038022785631</v>
      </c>
      <c r="T25" s="349">
        <f t="shared" si="4"/>
        <v>79.163497998736588</v>
      </c>
      <c r="U25" s="349">
        <f t="shared" si="4"/>
        <v>75.531397987163771</v>
      </c>
      <c r="V25" s="349">
        <f t="shared" si="4"/>
        <v>40.530138869594438</v>
      </c>
      <c r="W25" s="349">
        <f t="shared" si="4"/>
        <v>24.394740198735192</v>
      </c>
      <c r="X25" s="349">
        <f t="shared" si="4"/>
        <v>32.795228570851137</v>
      </c>
      <c r="Y25" s="349">
        <f t="shared" si="4"/>
        <v>15.4027369498786</v>
      </c>
      <c r="Z25" s="349">
        <f t="shared" si="4"/>
        <v>12.790171998034662</v>
      </c>
      <c r="AA25" s="349">
        <f t="shared" si="4"/>
        <v>11.77182237594214</v>
      </c>
      <c r="AB25" s="349">
        <f t="shared" si="4"/>
        <v>11.498008613390883</v>
      </c>
      <c r="AC25" s="349">
        <f t="shared" si="4"/>
        <v>10.842039934783832</v>
      </c>
      <c r="AD25" s="349">
        <f t="shared" si="4"/>
        <v>12.0508970044406</v>
      </c>
      <c r="AE25" s="349">
        <f t="shared" si="4"/>
        <v>14.384787523319556</v>
      </c>
      <c r="AF25" s="349">
        <f t="shared" si="4"/>
        <v>12.004510350125464</v>
      </c>
      <c r="AG25" s="349">
        <f t="shared" si="4"/>
        <v>13.024020873621101</v>
      </c>
      <c r="AH25" s="349">
        <f t="shared" si="4"/>
        <v>12.206983319893279</v>
      </c>
      <c r="AI25" s="349">
        <f t="shared" si="4"/>
        <v>11.379696120021098</v>
      </c>
      <c r="AJ25" s="349"/>
      <c r="AK25" s="197">
        <f t="shared" si="3"/>
        <v>2.4199041818173542E-3</v>
      </c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  <c r="BK25" s="349"/>
    </row>
    <row r="26" spans="1:63" s="346" customFormat="1" ht="13.5" x14ac:dyDescent="0.25">
      <c r="A26" s="343" t="s">
        <v>131</v>
      </c>
      <c r="B26" s="344" t="s">
        <v>126</v>
      </c>
      <c r="C26" s="345">
        <v>52.256339687250005</v>
      </c>
      <c r="D26" s="345">
        <v>48.627777945875003</v>
      </c>
      <c r="E26" s="345">
        <v>45.670125973500006</v>
      </c>
      <c r="F26" s="345">
        <v>39.654677162187504</v>
      </c>
      <c r="G26" s="345">
        <v>37.353068341500006</v>
      </c>
      <c r="H26" s="345">
        <v>37.842061164624994</v>
      </c>
      <c r="I26" s="345">
        <v>41.755640560312507</v>
      </c>
      <c r="J26" s="345">
        <v>46.51906850406251</v>
      </c>
      <c r="K26" s="345">
        <v>54.358745967250002</v>
      </c>
      <c r="L26" s="345">
        <v>61.405246905937503</v>
      </c>
      <c r="M26" s="345">
        <v>65.449830021950021</v>
      </c>
      <c r="N26" s="345">
        <v>58.659445362750006</v>
      </c>
      <c r="O26" s="377">
        <v>39.313677956750006</v>
      </c>
      <c r="P26" s="377">
        <v>32.975809699750002</v>
      </c>
      <c r="Q26" s="377">
        <v>50.813966560750004</v>
      </c>
      <c r="R26" s="377">
        <v>54.981288890000009</v>
      </c>
      <c r="S26" s="377">
        <v>62.168088455000003</v>
      </c>
      <c r="T26" s="377">
        <v>64.331651867560012</v>
      </c>
      <c r="U26" s="377">
        <v>61.804693555000007</v>
      </c>
      <c r="V26" s="377">
        <v>28.685283075320005</v>
      </c>
      <c r="W26" s="377">
        <v>10.399972692080002</v>
      </c>
      <c r="X26" s="377">
        <v>20.143580462280003</v>
      </c>
      <c r="Y26" s="377">
        <v>0.50936247647999999</v>
      </c>
      <c r="Z26" s="377">
        <v>0.55272388644000003</v>
      </c>
      <c r="AA26" s="377">
        <v>0.54749451240000002</v>
      </c>
      <c r="AB26" s="377">
        <v>0.71654013156000007</v>
      </c>
      <c r="AC26" s="377">
        <v>0.77397152472000008</v>
      </c>
      <c r="AD26" s="377">
        <v>0.90232273404000007</v>
      </c>
      <c r="AE26" s="377">
        <v>0.90521219079999993</v>
      </c>
      <c r="AF26" s="377">
        <v>0.95699099012000011</v>
      </c>
      <c r="AG26" s="377">
        <v>0.89499845720000004</v>
      </c>
      <c r="AH26" s="377">
        <v>0.93069417912000008</v>
      </c>
      <c r="AI26" s="377">
        <v>0.93590011000000006</v>
      </c>
      <c r="AK26" s="197"/>
    </row>
    <row r="27" spans="1:63" s="346" customFormat="1" ht="13.5" x14ac:dyDescent="0.25">
      <c r="A27" s="343" t="s">
        <v>132</v>
      </c>
      <c r="B27" s="344" t="s">
        <v>126</v>
      </c>
      <c r="C27" s="345">
        <v>41.70030188679246</v>
      </c>
      <c r="D27" s="345">
        <v>40.327981132075472</v>
      </c>
      <c r="E27" s="345">
        <v>36.028622641509436</v>
      </c>
      <c r="F27" s="345">
        <v>37.871999999999993</v>
      </c>
      <c r="G27" s="345">
        <v>38.247415094339615</v>
      </c>
      <c r="H27" s="345">
        <v>36.495358490566034</v>
      </c>
      <c r="I27" s="345">
        <v>42.536811320754715</v>
      </c>
      <c r="J27" s="345">
        <v>35.574018867924522</v>
      </c>
      <c r="K27" s="345">
        <v>31.03041509433962</v>
      </c>
      <c r="L27" s="345">
        <v>31.355952830188677</v>
      </c>
      <c r="M27" s="345">
        <v>16.333707547169812</v>
      </c>
      <c r="N27" s="345">
        <v>14.297971698113207</v>
      </c>
      <c r="O27" s="377">
        <v>0.45369811320754716</v>
      </c>
      <c r="P27" s="377">
        <v>0.47860377358490569</v>
      </c>
      <c r="Q27" s="377">
        <v>0.38885584464161987</v>
      </c>
      <c r="R27" s="377">
        <v>0</v>
      </c>
      <c r="S27" s="377">
        <v>0</v>
      </c>
      <c r="T27" s="377">
        <v>0</v>
      </c>
      <c r="U27" s="377">
        <v>0</v>
      </c>
      <c r="V27" s="377">
        <v>0</v>
      </c>
      <c r="W27" s="377">
        <v>0</v>
      </c>
      <c r="X27" s="377">
        <v>0</v>
      </c>
      <c r="Y27" s="377">
        <v>0</v>
      </c>
      <c r="Z27" s="377">
        <v>0</v>
      </c>
      <c r="AA27" s="377">
        <v>0</v>
      </c>
      <c r="AB27" s="377">
        <v>0</v>
      </c>
      <c r="AC27" s="377">
        <v>0</v>
      </c>
      <c r="AD27" s="377">
        <v>0</v>
      </c>
      <c r="AE27" s="377">
        <v>0</v>
      </c>
      <c r="AF27" s="377">
        <v>0</v>
      </c>
      <c r="AG27" s="377">
        <v>0</v>
      </c>
      <c r="AH27" s="377">
        <v>0</v>
      </c>
      <c r="AI27" s="377">
        <v>0</v>
      </c>
      <c r="AK27" s="197"/>
    </row>
    <row r="28" spans="1:63" s="346" customFormat="1" ht="13.5" x14ac:dyDescent="0.25">
      <c r="A28" s="343" t="s">
        <v>133</v>
      </c>
      <c r="B28" s="344" t="s">
        <v>126</v>
      </c>
      <c r="C28" s="345">
        <v>7.206776231182964</v>
      </c>
      <c r="D28" s="345">
        <v>7.0630660553190694</v>
      </c>
      <c r="E28" s="345">
        <v>7.2171050495464266</v>
      </c>
      <c r="F28" s="345">
        <v>7.4672272358362264</v>
      </c>
      <c r="G28" s="345">
        <v>7.3882890411998261</v>
      </c>
      <c r="H28" s="345">
        <v>7.9066134056346264</v>
      </c>
      <c r="I28" s="345">
        <v>7.864418372446627</v>
      </c>
      <c r="J28" s="345">
        <v>7.7501027050085245</v>
      </c>
      <c r="K28" s="345">
        <v>7.8934330196974267</v>
      </c>
      <c r="L28" s="345">
        <v>7.4479504012469917</v>
      </c>
      <c r="M28" s="345">
        <v>7.8241344970738957</v>
      </c>
      <c r="N28" s="345">
        <v>6.9344531735361308</v>
      </c>
      <c r="O28" s="377">
        <v>7.1761908972228241</v>
      </c>
      <c r="P28" s="377">
        <v>6.8477039062793654</v>
      </c>
      <c r="Q28" s="377">
        <v>7.6310387702226095</v>
      </c>
      <c r="R28" s="377">
        <v>7.3519420497421919</v>
      </c>
      <c r="S28" s="377">
        <v>8.1280547453876224</v>
      </c>
      <c r="T28" s="377">
        <v>7.6590659056125734</v>
      </c>
      <c r="U28" s="377">
        <v>6.9196602022107676</v>
      </c>
      <c r="V28" s="377">
        <v>5.457147624271431</v>
      </c>
      <c r="W28" s="377">
        <v>5.6727596485811915</v>
      </c>
      <c r="X28" s="377">
        <v>5.8969327922561323</v>
      </c>
      <c r="Y28" s="377">
        <v>5.8456130146546013</v>
      </c>
      <c r="Z28" s="377">
        <v>5.7965197207389956</v>
      </c>
      <c r="AA28" s="377">
        <v>5.8696187990891406</v>
      </c>
      <c r="AB28" s="377">
        <v>6.2083093649783843</v>
      </c>
      <c r="AC28" s="377">
        <v>6.2961770491178326</v>
      </c>
      <c r="AD28" s="377">
        <v>6.1270141000655993</v>
      </c>
      <c r="AE28" s="377">
        <v>6.772274862260554</v>
      </c>
      <c r="AF28" s="377">
        <v>6.157620027282463</v>
      </c>
      <c r="AG28" s="377">
        <v>6.3081129992811018</v>
      </c>
      <c r="AH28" s="377">
        <v>6.3717578093232783</v>
      </c>
      <c r="AI28" s="377">
        <v>5.5234889159556735</v>
      </c>
      <c r="AK28" s="197"/>
    </row>
    <row r="29" spans="1:63" s="346" customFormat="1" ht="13.5" x14ac:dyDescent="0.25">
      <c r="A29" s="343" t="s">
        <v>134</v>
      </c>
      <c r="B29" s="344" t="s">
        <v>126</v>
      </c>
      <c r="C29" s="345">
        <v>6.6053975182669991</v>
      </c>
      <c r="D29" s="345">
        <v>6.265178381396999</v>
      </c>
      <c r="E29" s="345">
        <v>5.7839066949539992</v>
      </c>
      <c r="F29" s="345">
        <v>5.7039417306749991</v>
      </c>
      <c r="G29" s="345">
        <v>5.319691795472</v>
      </c>
      <c r="H29" s="345">
        <v>5.3247947336829995</v>
      </c>
      <c r="I29" s="345">
        <v>5.7058375092599993</v>
      </c>
      <c r="J29" s="345">
        <v>5.7276732867549995</v>
      </c>
      <c r="K29" s="345">
        <v>5.8608430059709997</v>
      </c>
      <c r="L29" s="345">
        <v>6.015735017331</v>
      </c>
      <c r="M29" s="345">
        <v>5.7997762155690005</v>
      </c>
      <c r="N29" s="345">
        <v>5.5831415448829995</v>
      </c>
      <c r="O29" s="377">
        <v>5.2976272254139998</v>
      </c>
      <c r="P29" s="377">
        <v>5.2618930265659998</v>
      </c>
      <c r="Q29" s="377">
        <v>5.0310061770269989</v>
      </c>
      <c r="R29" s="377">
        <v>6.1249500513970005</v>
      </c>
      <c r="S29" s="377">
        <v>6.4598948223980006</v>
      </c>
      <c r="T29" s="377">
        <v>7.1727802255639999</v>
      </c>
      <c r="U29" s="377">
        <v>6.8070442299529992</v>
      </c>
      <c r="V29" s="377">
        <v>6.3877081700029992</v>
      </c>
      <c r="W29" s="377">
        <v>8.3220078580740005</v>
      </c>
      <c r="X29" s="377">
        <v>6.7547153163149991</v>
      </c>
      <c r="Y29" s="377">
        <v>9.0477614587439987</v>
      </c>
      <c r="Z29" s="377">
        <v>6.4409283908556665</v>
      </c>
      <c r="AA29" s="377">
        <v>5.354709064453</v>
      </c>
      <c r="AB29" s="377">
        <v>4.5731591168524997</v>
      </c>
      <c r="AC29" s="377">
        <v>3.7718913609459999</v>
      </c>
      <c r="AD29" s="377">
        <v>5.0215601703349995</v>
      </c>
      <c r="AE29" s="377">
        <v>6.7073004702590007</v>
      </c>
      <c r="AF29" s="377">
        <v>4.8898993327230009</v>
      </c>
      <c r="AG29" s="377">
        <v>5.8209094171400002</v>
      </c>
      <c r="AH29" s="377">
        <v>4.9045313314500003</v>
      </c>
      <c r="AI29" s="377">
        <v>4.9203070940654232</v>
      </c>
      <c r="AK29" s="197"/>
    </row>
    <row r="30" spans="1:63" s="49" customFormat="1" x14ac:dyDescent="0.25">
      <c r="A30" s="221" t="s">
        <v>24</v>
      </c>
      <c r="B30" s="46" t="s">
        <v>62</v>
      </c>
      <c r="C30" s="268">
        <v>902.66365343553127</v>
      </c>
      <c r="D30" s="268">
        <v>790.99314913238516</v>
      </c>
      <c r="E30" s="268">
        <v>585.0057068137628</v>
      </c>
      <c r="F30" s="268">
        <v>551.64282042422781</v>
      </c>
      <c r="G30" s="268">
        <v>520.88613834556509</v>
      </c>
      <c r="H30" s="268">
        <v>553.02504005400954</v>
      </c>
      <c r="I30" s="268">
        <v>530.11229845518108</v>
      </c>
      <c r="J30" s="268">
        <v>649.00907309290869</v>
      </c>
      <c r="K30" s="268">
        <v>785.20169574251815</v>
      </c>
      <c r="L30" s="268">
        <v>938.98520071143332</v>
      </c>
      <c r="M30" s="268">
        <v>991.79144007565515</v>
      </c>
      <c r="N30" s="268">
        <v>990.99408058387337</v>
      </c>
      <c r="O30" s="47">
        <v>978.94575890405736</v>
      </c>
      <c r="P30" s="47">
        <v>966.74843012590816</v>
      </c>
      <c r="Q30" s="47">
        <v>974.79433308274565</v>
      </c>
      <c r="R30" s="47">
        <v>950.45006073072113</v>
      </c>
      <c r="S30" s="47">
        <v>1394.3585660910385</v>
      </c>
      <c r="T30" s="47">
        <v>1538.4827957602802</v>
      </c>
      <c r="U30" s="47">
        <v>2052.836755606836</v>
      </c>
      <c r="V30" s="47">
        <v>1869.1160150815999</v>
      </c>
      <c r="W30" s="47">
        <v>1898.7981575654419</v>
      </c>
      <c r="X30" s="47">
        <v>1829.2489810465181</v>
      </c>
      <c r="Y30" s="47">
        <v>1897.7398976035606</v>
      </c>
      <c r="Z30" s="47">
        <v>1946.3133133410488</v>
      </c>
      <c r="AA30" s="47">
        <v>1920.9977563648436</v>
      </c>
      <c r="AB30" s="47">
        <v>1969.5659756245493</v>
      </c>
      <c r="AC30" s="47">
        <v>1952.0484267368017</v>
      </c>
      <c r="AD30" s="47">
        <v>1998.2317915943906</v>
      </c>
      <c r="AE30" s="47">
        <v>2039.4275333862904</v>
      </c>
      <c r="AF30" s="47">
        <v>2005.4929408716341</v>
      </c>
      <c r="AG30" s="47">
        <v>1973.953108147193</v>
      </c>
      <c r="AH30" s="47">
        <v>2006.4888121583681</v>
      </c>
      <c r="AI30" s="47">
        <v>2011.9865048204438</v>
      </c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spans="1:63" s="63" customFormat="1" ht="43.5" customHeight="1" x14ac:dyDescent="0.25">
      <c r="A31" s="174" t="s">
        <v>138</v>
      </c>
      <c r="B31" s="61"/>
      <c r="C31" s="272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62"/>
    </row>
    <row r="32" spans="1:63" s="10" customFormat="1" x14ac:dyDescent="0.25">
      <c r="A32" s="217" t="s">
        <v>30</v>
      </c>
      <c r="B32" s="18"/>
      <c r="C32" s="274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66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</row>
    <row r="33" spans="1:63" s="48" customFormat="1" x14ac:dyDescent="0.25">
      <c r="A33" s="220" t="s">
        <v>35</v>
      </c>
      <c r="B33" s="46" t="s">
        <v>62</v>
      </c>
      <c r="C33" s="246">
        <v>390.99128160766338</v>
      </c>
      <c r="D33" s="246">
        <v>379.636503983127</v>
      </c>
      <c r="E33" s="246">
        <v>372.53414134365181</v>
      </c>
      <c r="F33" s="246">
        <v>370.35534508521414</v>
      </c>
      <c r="G33" s="246">
        <v>371.05301701304336</v>
      </c>
      <c r="H33" s="246">
        <v>356.23118585473202</v>
      </c>
      <c r="I33" s="246">
        <v>360.46157254167485</v>
      </c>
      <c r="J33" s="246">
        <v>356.34346296985581</v>
      </c>
      <c r="K33" s="246">
        <v>363.63130007177273</v>
      </c>
      <c r="L33" s="246">
        <v>358.62542832323572</v>
      </c>
      <c r="M33" s="246">
        <v>344.95449768608637</v>
      </c>
      <c r="N33" s="246">
        <v>345.25643889730463</v>
      </c>
      <c r="O33" s="45">
        <v>337.43790526586014</v>
      </c>
      <c r="P33" s="45">
        <v>332.5073800505121</v>
      </c>
      <c r="Q33" s="45">
        <v>326.5488678225729</v>
      </c>
      <c r="R33" s="45">
        <v>328.88875947551389</v>
      </c>
      <c r="S33" s="45">
        <v>336.23362865522927</v>
      </c>
      <c r="T33" s="45">
        <v>342.24131904315203</v>
      </c>
      <c r="U33" s="45">
        <v>346.54963758561041</v>
      </c>
      <c r="V33" s="45">
        <v>352.33036377202978</v>
      </c>
      <c r="W33" s="45">
        <v>351.93292694986303</v>
      </c>
      <c r="X33" s="45">
        <v>350.44644151899536</v>
      </c>
      <c r="Y33" s="45">
        <v>342.92382397153733</v>
      </c>
      <c r="Z33" s="45">
        <v>335.36516101189937</v>
      </c>
      <c r="AA33" s="45">
        <v>354.36211132911626</v>
      </c>
      <c r="AB33" s="45">
        <v>357.44409657195143</v>
      </c>
      <c r="AC33" s="45">
        <v>359.80439968714512</v>
      </c>
      <c r="AD33" s="45">
        <v>352.14471992501137</v>
      </c>
      <c r="AE33" s="45">
        <v>341.01923046181969</v>
      </c>
      <c r="AF33" s="45">
        <v>330.67038131973294</v>
      </c>
      <c r="AG33" s="45">
        <v>325.40147166517352</v>
      </c>
      <c r="AH33" s="45">
        <v>323.90787479138146</v>
      </c>
      <c r="AI33" s="45">
        <v>316.41713558127651</v>
      </c>
      <c r="AJ33" s="67"/>
      <c r="AK33" s="35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</row>
    <row r="34" spans="1:63" s="48" customFormat="1" x14ac:dyDescent="0.25">
      <c r="A34" s="220" t="s">
        <v>36</v>
      </c>
      <c r="B34" s="46" t="s">
        <v>62</v>
      </c>
      <c r="C34" s="246">
        <v>99.240475895577191</v>
      </c>
      <c r="D34" s="246">
        <v>95.725690637017323</v>
      </c>
      <c r="E34" s="246">
        <v>90.172425043288484</v>
      </c>
      <c r="F34" s="246">
        <v>89.396009107178031</v>
      </c>
      <c r="G34" s="246">
        <v>88.163628845467713</v>
      </c>
      <c r="H34" s="246">
        <v>85.979923848298512</v>
      </c>
      <c r="I34" s="246">
        <v>86.539610040099276</v>
      </c>
      <c r="J34" s="246">
        <v>84.553679513828826</v>
      </c>
      <c r="K34" s="246">
        <v>86.652220823107442</v>
      </c>
      <c r="L34" s="246">
        <v>84.252169609657642</v>
      </c>
      <c r="M34" s="246">
        <v>83.335770309792494</v>
      </c>
      <c r="N34" s="246">
        <v>82.304005640079225</v>
      </c>
      <c r="O34" s="45">
        <v>80.167574167749081</v>
      </c>
      <c r="P34" s="45">
        <v>78.310219087205752</v>
      </c>
      <c r="Q34" s="45">
        <v>76.750906343473389</v>
      </c>
      <c r="R34" s="45">
        <v>77.491048717503759</v>
      </c>
      <c r="S34" s="45">
        <v>81.161272411815304</v>
      </c>
      <c r="T34" s="45">
        <v>83.231893558301749</v>
      </c>
      <c r="U34" s="45">
        <v>83.848629217113967</v>
      </c>
      <c r="V34" s="45">
        <v>84.936818886706874</v>
      </c>
      <c r="W34" s="45">
        <v>81.485470990214324</v>
      </c>
      <c r="X34" s="45">
        <v>82.558663249417094</v>
      </c>
      <c r="Y34" s="45">
        <v>78.204944102510694</v>
      </c>
      <c r="Z34" s="45">
        <v>75.294794160356687</v>
      </c>
      <c r="AA34" s="45">
        <v>81.384547812663115</v>
      </c>
      <c r="AB34" s="45">
        <v>82.569590281915694</v>
      </c>
      <c r="AC34" s="45">
        <v>83.579301891847564</v>
      </c>
      <c r="AD34" s="45">
        <v>82.1468009302409</v>
      </c>
      <c r="AE34" s="45">
        <v>80.169977911512461</v>
      </c>
      <c r="AF34" s="45">
        <v>78.760395984509614</v>
      </c>
      <c r="AG34" s="45">
        <v>77.035690177935678</v>
      </c>
      <c r="AH34" s="45">
        <v>77.484660106575575</v>
      </c>
      <c r="AI34" s="45">
        <v>76.843240373177537</v>
      </c>
      <c r="AJ34" s="67"/>
      <c r="AK34" s="197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</row>
    <row r="35" spans="1:63" s="48" customFormat="1" x14ac:dyDescent="0.25">
      <c r="A35" s="220" t="s">
        <v>37</v>
      </c>
      <c r="B35" s="46" t="s">
        <v>62</v>
      </c>
      <c r="C35" s="246">
        <v>204.85948731181591</v>
      </c>
      <c r="D35" s="246">
        <v>201.6241794689673</v>
      </c>
      <c r="E35" s="246">
        <v>195.56935300068335</v>
      </c>
      <c r="F35" s="246">
        <v>199.48790101518711</v>
      </c>
      <c r="G35" s="246">
        <v>204.09175428869139</v>
      </c>
      <c r="H35" s="246">
        <v>198.84821519842757</v>
      </c>
      <c r="I35" s="246">
        <v>206.40400840295635</v>
      </c>
      <c r="J35" s="246">
        <v>203.78683925873719</v>
      </c>
      <c r="K35" s="246">
        <v>207.34319230656226</v>
      </c>
      <c r="L35" s="246">
        <v>212.09520769725611</v>
      </c>
      <c r="M35" s="246">
        <v>210.36093811882617</v>
      </c>
      <c r="N35" s="246">
        <v>209.63212357799426</v>
      </c>
      <c r="O35" s="45">
        <v>202.71921077524308</v>
      </c>
      <c r="P35" s="45">
        <v>199.47294217117911</v>
      </c>
      <c r="Q35" s="45">
        <v>198.78698928839313</v>
      </c>
      <c r="R35" s="45">
        <v>198.27986509158265</v>
      </c>
      <c r="S35" s="45">
        <v>213.59380483301874</v>
      </c>
      <c r="T35" s="45">
        <v>222.59101593680677</v>
      </c>
      <c r="U35" s="45">
        <v>231.03823597096982</v>
      </c>
      <c r="V35" s="45">
        <v>215.47479693648816</v>
      </c>
      <c r="W35" s="45">
        <v>209.05393093992564</v>
      </c>
      <c r="X35" s="45">
        <v>207.16448434273491</v>
      </c>
      <c r="Y35" s="45">
        <v>214.12992465978354</v>
      </c>
      <c r="Z35" s="45">
        <v>209.66528972984867</v>
      </c>
      <c r="AA35" s="45">
        <v>228.43444449155916</v>
      </c>
      <c r="AB35" s="45">
        <v>214.1739539935889</v>
      </c>
      <c r="AC35" s="45">
        <v>210.61728257971464</v>
      </c>
      <c r="AD35" s="45">
        <v>220.47602358625886</v>
      </c>
      <c r="AE35" s="45">
        <v>211.00446658159501</v>
      </c>
      <c r="AF35" s="45">
        <v>201.77712799682146</v>
      </c>
      <c r="AG35" s="45">
        <v>206.33013627577219</v>
      </c>
      <c r="AH35" s="45">
        <v>210.61917258202692</v>
      </c>
      <c r="AI35" s="45">
        <v>204.89917063838487</v>
      </c>
      <c r="AJ35" s="67"/>
      <c r="AK35" s="197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</row>
    <row r="36" spans="1:63" s="48" customFormat="1" x14ac:dyDescent="0.25">
      <c r="A36" s="220" t="s">
        <v>113</v>
      </c>
      <c r="B36" s="46" t="s">
        <v>62</v>
      </c>
      <c r="C36" s="246">
        <v>2.3099999999999999E-2</v>
      </c>
      <c r="D36" s="246">
        <v>9.2492400000000006E-3</v>
      </c>
      <c r="E36" s="246">
        <v>3.2451320000000006E-2</v>
      </c>
      <c r="F36" s="246">
        <v>2.2004839999999998E-2</v>
      </c>
      <c r="G36" s="246">
        <v>8.7999999999999988E-3</v>
      </c>
      <c r="H36" s="246">
        <v>2.4369458069135801</v>
      </c>
      <c r="I36" s="246">
        <v>2.6508298965432116</v>
      </c>
      <c r="J36" s="246">
        <v>2.5593616019753092</v>
      </c>
      <c r="K36" s="246">
        <v>2.5464230488888897</v>
      </c>
      <c r="L36" s="246">
        <v>2.7616834585185188</v>
      </c>
      <c r="M36" s="246">
        <v>2.7621307511111111</v>
      </c>
      <c r="N36" s="246">
        <v>2.6959684128395072</v>
      </c>
      <c r="O36" s="45">
        <v>2.4154087303703711</v>
      </c>
      <c r="P36" s="45">
        <v>4.6716002340740737</v>
      </c>
      <c r="Q36" s="45">
        <v>4.779621988641976</v>
      </c>
      <c r="R36" s="45">
        <v>4.5326526558024689</v>
      </c>
      <c r="S36" s="45">
        <v>4.4245318740740744</v>
      </c>
      <c r="T36" s="45">
        <v>4.0608959424240698</v>
      </c>
      <c r="U36" s="45">
        <v>7.018974987308642</v>
      </c>
      <c r="V36" s="45">
        <v>5.7231211653054324</v>
      </c>
      <c r="W36" s="45">
        <v>3.3200173570168667</v>
      </c>
      <c r="X36" s="45">
        <v>3.3116244576399865</v>
      </c>
      <c r="Y36" s="45">
        <v>3.113345664068933</v>
      </c>
      <c r="Z36" s="45">
        <v>2.9393722674066671</v>
      </c>
      <c r="AA36" s="45">
        <v>3.0796660976106667</v>
      </c>
      <c r="AB36" s="45">
        <v>2.7684426069197334</v>
      </c>
      <c r="AC36" s="45">
        <v>3.0375577524878672</v>
      </c>
      <c r="AD36" s="45">
        <v>3.7472091801653669</v>
      </c>
      <c r="AE36" s="45">
        <v>3.8144279394697667</v>
      </c>
      <c r="AF36" s="45">
        <v>7.8298564301432938</v>
      </c>
      <c r="AG36" s="45">
        <v>7.0962474304071614</v>
      </c>
      <c r="AH36" s="45">
        <v>6.9476443676373254</v>
      </c>
      <c r="AI36" s="45">
        <v>5.3947480884316725</v>
      </c>
      <c r="AJ36" s="67"/>
      <c r="AK36" s="197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49" customFormat="1" x14ac:dyDescent="0.25">
      <c r="A37" s="221" t="s">
        <v>24</v>
      </c>
      <c r="B37" s="46" t="s">
        <v>62</v>
      </c>
      <c r="C37" s="268">
        <v>695.11434481505648</v>
      </c>
      <c r="D37" s="268">
        <v>676.99562332911171</v>
      </c>
      <c r="E37" s="268">
        <v>658.30837070762357</v>
      </c>
      <c r="F37" s="268">
        <v>659.2612600475793</v>
      </c>
      <c r="G37" s="268">
        <v>663.31720014720247</v>
      </c>
      <c r="H37" s="268">
        <v>643.49627070837141</v>
      </c>
      <c r="I37" s="268">
        <v>656.05602088127364</v>
      </c>
      <c r="J37" s="268">
        <v>647.24334334439709</v>
      </c>
      <c r="K37" s="268">
        <v>660.17313625033125</v>
      </c>
      <c r="L37" s="268">
        <v>657.73448908866794</v>
      </c>
      <c r="M37" s="268">
        <v>641.41333686581618</v>
      </c>
      <c r="N37" s="268">
        <v>639.88853652821763</v>
      </c>
      <c r="O37" s="47">
        <v>622.74009893922266</v>
      </c>
      <c r="P37" s="47">
        <v>614.96214154297104</v>
      </c>
      <c r="Q37" s="47">
        <v>606.8663854430813</v>
      </c>
      <c r="R37" s="47">
        <v>609.19232594040284</v>
      </c>
      <c r="S37" s="47">
        <v>635.4132377741372</v>
      </c>
      <c r="T37" s="47">
        <v>652.12512448068458</v>
      </c>
      <c r="U37" s="47">
        <v>668.45547776100284</v>
      </c>
      <c r="V37" s="47">
        <v>658.46510076053028</v>
      </c>
      <c r="W37" s="47">
        <v>645.79234623701984</v>
      </c>
      <c r="X37" s="47">
        <v>643.48121356878744</v>
      </c>
      <c r="Y37" s="47">
        <v>638.3720383979005</v>
      </c>
      <c r="Z37" s="47">
        <v>623.26461716951133</v>
      </c>
      <c r="AA37" s="47">
        <v>667.26076973094928</v>
      </c>
      <c r="AB37" s="47">
        <v>656.95608345437574</v>
      </c>
      <c r="AC37" s="47">
        <v>657.03854191119513</v>
      </c>
      <c r="AD37" s="47">
        <v>658.51475362167639</v>
      </c>
      <c r="AE37" s="47">
        <v>636.00810289439687</v>
      </c>
      <c r="AF37" s="47">
        <v>619.03776173120718</v>
      </c>
      <c r="AG37" s="47">
        <v>615.86354554928857</v>
      </c>
      <c r="AH37" s="47">
        <v>618.95935184762129</v>
      </c>
      <c r="AI37" s="47">
        <v>603.55429468127068</v>
      </c>
      <c r="AJ37" s="68"/>
      <c r="AK37" s="351">
        <f t="shared" ref="AK37" si="5">AI37/$AI$9</f>
        <v>0.12834644671076884</v>
      </c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</row>
    <row r="38" spans="1:63" s="63" customFormat="1" ht="43.5" customHeight="1" x14ac:dyDescent="0.25">
      <c r="A38" s="174" t="s">
        <v>140</v>
      </c>
      <c r="B38" s="61"/>
      <c r="C38" s="272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62"/>
    </row>
    <row r="39" spans="1:63" s="48" customFormat="1" x14ac:dyDescent="0.25">
      <c r="A39" s="220" t="s">
        <v>38</v>
      </c>
      <c r="B39" s="46" t="s">
        <v>62</v>
      </c>
      <c r="C39" s="246">
        <v>150.30319228636026</v>
      </c>
      <c r="D39" s="246">
        <v>144.55628514793921</v>
      </c>
      <c r="E39" s="246">
        <v>136.62121447253608</v>
      </c>
      <c r="F39" s="246">
        <v>139.46389526423712</v>
      </c>
      <c r="G39" s="246">
        <v>142.10126861431286</v>
      </c>
      <c r="H39" s="246">
        <v>138.3532963374862</v>
      </c>
      <c r="I39" s="246">
        <v>144.98141654383454</v>
      </c>
      <c r="J39" s="246">
        <v>141.46911902525977</v>
      </c>
      <c r="K39" s="246">
        <v>143.50895796992054</v>
      </c>
      <c r="L39" s="246">
        <v>148.01335446571323</v>
      </c>
      <c r="M39" s="246">
        <v>145.86235970782474</v>
      </c>
      <c r="N39" s="246">
        <v>144.66800929644884</v>
      </c>
      <c r="O39" s="45">
        <v>136.60263405268853</v>
      </c>
      <c r="P39" s="45">
        <v>134.41381834422492</v>
      </c>
      <c r="Q39" s="45">
        <v>132.06951521886302</v>
      </c>
      <c r="R39" s="45">
        <v>130.13566791612408</v>
      </c>
      <c r="S39" s="45">
        <v>145.11949868957686</v>
      </c>
      <c r="T39" s="45">
        <v>153.59129981333353</v>
      </c>
      <c r="U39" s="45">
        <v>164.57504617708236</v>
      </c>
      <c r="V39" s="45">
        <v>147.54550777668041</v>
      </c>
      <c r="W39" s="45">
        <v>138.80554469217185</v>
      </c>
      <c r="X39" s="45">
        <v>137.01070560317436</v>
      </c>
      <c r="Y39" s="45">
        <v>143.56065272354843</v>
      </c>
      <c r="Z39" s="45">
        <v>139.2098541088441</v>
      </c>
      <c r="AA39" s="45">
        <v>157.96411083974283</v>
      </c>
      <c r="AB39" s="45">
        <v>143.35011308856198</v>
      </c>
      <c r="AC39" s="45">
        <v>139.90220764910703</v>
      </c>
      <c r="AD39" s="45">
        <v>150.31999031478495</v>
      </c>
      <c r="AE39" s="45">
        <v>140.85281773698679</v>
      </c>
      <c r="AF39" s="45">
        <v>135.18233055909326</v>
      </c>
      <c r="AG39" s="45">
        <v>138.77622244013992</v>
      </c>
      <c r="AH39" s="45">
        <v>142.70364739234228</v>
      </c>
      <c r="AI39" s="45">
        <v>135.09759271099608</v>
      </c>
      <c r="AK39" s="285"/>
      <c r="AL39" s="286"/>
    </row>
    <row r="40" spans="1:63" s="48" customFormat="1" x14ac:dyDescent="0.25">
      <c r="A40" s="220" t="s">
        <v>39</v>
      </c>
      <c r="B40" s="46" t="s">
        <v>62</v>
      </c>
      <c r="C40" s="246">
        <f t="shared" ref="C40:AI40" si="6">SUM(C41:C43)</f>
        <v>192.20089768180623</v>
      </c>
      <c r="D40" s="246">
        <f t="shared" si="6"/>
        <v>195.18432353252211</v>
      </c>
      <c r="E40" s="246">
        <f t="shared" si="6"/>
        <v>196.82494772382606</v>
      </c>
      <c r="F40" s="246">
        <f t="shared" si="6"/>
        <v>192.0948967992386</v>
      </c>
      <c r="G40" s="246">
        <f t="shared" si="6"/>
        <v>187.86850909326003</v>
      </c>
      <c r="H40" s="246">
        <f t="shared" si="6"/>
        <v>188.19302031863756</v>
      </c>
      <c r="I40" s="246">
        <f t="shared" si="6"/>
        <v>190.49326975461165</v>
      </c>
      <c r="J40" s="246">
        <f t="shared" si="6"/>
        <v>180.98180007998818</v>
      </c>
      <c r="K40" s="246">
        <f t="shared" si="6"/>
        <v>183.4717600240055</v>
      </c>
      <c r="L40" s="246">
        <f t="shared" si="6"/>
        <v>179.02210255868258</v>
      </c>
      <c r="M40" s="246">
        <f t="shared" si="6"/>
        <v>173.75948181963588</v>
      </c>
      <c r="N40" s="246">
        <f t="shared" si="6"/>
        <v>170.20545169097213</v>
      </c>
      <c r="O40" s="45">
        <f t="shared" si="6"/>
        <v>164.06187202138921</v>
      </c>
      <c r="P40" s="45">
        <f t="shared" si="6"/>
        <v>160.1573197542948</v>
      </c>
      <c r="Q40" s="45">
        <f t="shared" si="6"/>
        <v>156.48374418867218</v>
      </c>
      <c r="R40" s="45">
        <f t="shared" si="6"/>
        <v>157.95582110081276</v>
      </c>
      <c r="S40" s="45">
        <f t="shared" si="6"/>
        <v>165.37270837148668</v>
      </c>
      <c r="T40" s="45">
        <f t="shared" si="6"/>
        <v>171.54423004488902</v>
      </c>
      <c r="U40" s="45">
        <f t="shared" si="6"/>
        <v>174.65002079076677</v>
      </c>
      <c r="V40" s="45">
        <f t="shared" si="6"/>
        <v>176.99746060623545</v>
      </c>
      <c r="W40" s="45">
        <f t="shared" si="6"/>
        <v>172.38693271572851</v>
      </c>
      <c r="X40" s="45">
        <f t="shared" si="6"/>
        <v>171.78302540952646</v>
      </c>
      <c r="Y40" s="45">
        <f t="shared" si="6"/>
        <v>164.24826131567468</v>
      </c>
      <c r="Z40" s="45">
        <f t="shared" si="6"/>
        <v>160.24175041983204</v>
      </c>
      <c r="AA40" s="45">
        <f t="shared" si="6"/>
        <v>173.28397515306293</v>
      </c>
      <c r="AB40" s="45">
        <f t="shared" si="6"/>
        <v>183.37828815083199</v>
      </c>
      <c r="AC40" s="45">
        <f t="shared" si="6"/>
        <v>184.99764915754656</v>
      </c>
      <c r="AD40" s="45">
        <f t="shared" si="6"/>
        <v>184.94574333171732</v>
      </c>
      <c r="AE40" s="45">
        <f t="shared" si="6"/>
        <v>185.64185979016065</v>
      </c>
      <c r="AF40" s="45">
        <f t="shared" si="6"/>
        <v>186.14585608678888</v>
      </c>
      <c r="AG40" s="45">
        <f t="shared" si="6"/>
        <v>184.78030104760606</v>
      </c>
      <c r="AH40" s="45">
        <f t="shared" si="6"/>
        <v>186.13311586460156</v>
      </c>
      <c r="AI40" s="45">
        <f t="shared" si="6"/>
        <v>184.88852716079106</v>
      </c>
      <c r="AJ40" s="286"/>
      <c r="AK40" s="285"/>
      <c r="AL40" s="286"/>
    </row>
    <row r="41" spans="1:63" s="83" customFormat="1" ht="13.5" x14ac:dyDescent="0.25">
      <c r="A41" s="222" t="s">
        <v>40</v>
      </c>
      <c r="B41" s="84" t="s">
        <v>64</v>
      </c>
      <c r="C41" s="275">
        <v>143.11289229140704</v>
      </c>
      <c r="D41" s="275">
        <v>145.6498059428834</v>
      </c>
      <c r="E41" s="275">
        <v>147.84643568790486</v>
      </c>
      <c r="F41" s="275">
        <v>144.38880940163978</v>
      </c>
      <c r="G41" s="275">
        <v>141.22208750346977</v>
      </c>
      <c r="H41" s="275">
        <v>141.69608570396477</v>
      </c>
      <c r="I41" s="275">
        <v>143.8449981065508</v>
      </c>
      <c r="J41" s="275">
        <v>136.4873697160304</v>
      </c>
      <c r="K41" s="275">
        <v>138.54058371368552</v>
      </c>
      <c r="L41" s="275">
        <v>135.61606747790199</v>
      </c>
      <c r="M41" s="275">
        <v>131.80842063015865</v>
      </c>
      <c r="N41" s="275">
        <v>129.27700807654202</v>
      </c>
      <c r="O41" s="287">
        <v>124.78989872545485</v>
      </c>
      <c r="P41" s="287">
        <v>122.090050158574</v>
      </c>
      <c r="Q41" s="287">
        <v>119.33110630627539</v>
      </c>
      <c r="R41" s="287">
        <v>120.66056580047274</v>
      </c>
      <c r="S41" s="287">
        <v>126.38595856877222</v>
      </c>
      <c r="T41" s="287">
        <v>130.98655976886454</v>
      </c>
      <c r="U41" s="287">
        <v>133.46639148707141</v>
      </c>
      <c r="V41" s="287">
        <v>135.20605684750365</v>
      </c>
      <c r="W41" s="287">
        <v>131.78658454468831</v>
      </c>
      <c r="X41" s="287">
        <v>131.56565750555623</v>
      </c>
      <c r="Y41" s="287">
        <v>126.14149704603955</v>
      </c>
      <c r="Z41" s="287">
        <v>123.28737038794786</v>
      </c>
      <c r="AA41" s="287">
        <v>133.54569998494145</v>
      </c>
      <c r="AB41" s="287">
        <v>141.59813098620367</v>
      </c>
      <c r="AC41" s="287">
        <v>143.2699132805235</v>
      </c>
      <c r="AD41" s="287">
        <v>143.53528020136639</v>
      </c>
      <c r="AE41" s="287">
        <v>144.48115947186741</v>
      </c>
      <c r="AF41" s="287">
        <v>144.70012076903168</v>
      </c>
      <c r="AG41" s="287">
        <v>144.09033921911805</v>
      </c>
      <c r="AH41" s="287">
        <v>144.71502423711087</v>
      </c>
      <c r="AI41" s="287">
        <v>143.74435864686487</v>
      </c>
    </row>
    <row r="42" spans="1:63" s="83" customFormat="1" ht="13.5" x14ac:dyDescent="0.25">
      <c r="A42" s="222" t="s">
        <v>41</v>
      </c>
      <c r="B42" s="84" t="s">
        <v>64</v>
      </c>
      <c r="C42" s="275">
        <v>48.221650070017269</v>
      </c>
      <c r="D42" s="275">
        <v>48.688143632480866</v>
      </c>
      <c r="E42" s="275">
        <v>48.067749615412225</v>
      </c>
      <c r="F42" s="275">
        <v>46.814423048992907</v>
      </c>
      <c r="G42" s="275">
        <v>45.766803954868237</v>
      </c>
      <c r="H42" s="275">
        <v>45.599434543130954</v>
      </c>
      <c r="I42" s="275">
        <v>45.743440700379523</v>
      </c>
      <c r="J42" s="275">
        <v>43.408996317402405</v>
      </c>
      <c r="K42" s="275">
        <v>43.70338694830054</v>
      </c>
      <c r="L42" s="275">
        <v>42.198868801978335</v>
      </c>
      <c r="M42" s="275">
        <v>40.781879512631349</v>
      </c>
      <c r="N42" s="275">
        <v>39.769559678103576</v>
      </c>
      <c r="O42" s="287">
        <v>38.152240752199937</v>
      </c>
      <c r="P42" s="287">
        <v>36.833729941272665</v>
      </c>
      <c r="Q42" s="287">
        <v>35.87028445360955</v>
      </c>
      <c r="R42" s="287">
        <v>36.054275808344514</v>
      </c>
      <c r="S42" s="287">
        <v>37.379055775519134</v>
      </c>
      <c r="T42" s="287">
        <v>38.952573476823744</v>
      </c>
      <c r="U42" s="287">
        <v>39.530771781214128</v>
      </c>
      <c r="V42" s="287">
        <v>40.123933973283243</v>
      </c>
      <c r="W42" s="287">
        <v>38.91261246326755</v>
      </c>
      <c r="X42" s="287">
        <v>38.565390306043305</v>
      </c>
      <c r="Y42" s="287">
        <v>36.531718964458676</v>
      </c>
      <c r="Z42" s="287">
        <v>35.414314480261908</v>
      </c>
      <c r="AA42" s="287">
        <v>38.023452816330142</v>
      </c>
      <c r="AB42" s="287">
        <v>39.983804121092916</v>
      </c>
      <c r="AC42" s="287">
        <v>39.944405658497388</v>
      </c>
      <c r="AD42" s="287">
        <v>39.599163558361703</v>
      </c>
      <c r="AE42" s="287">
        <v>39.360204115316826</v>
      </c>
      <c r="AF42" s="287">
        <v>39.704486402974311</v>
      </c>
      <c r="AG42" s="287">
        <v>38.933692593655863</v>
      </c>
      <c r="AH42" s="287">
        <v>39.677017451321191</v>
      </c>
      <c r="AI42" s="287">
        <v>39.424180215380211</v>
      </c>
    </row>
    <row r="43" spans="1:63" s="83" customFormat="1" ht="13.5" x14ac:dyDescent="0.25">
      <c r="A43" s="222" t="s">
        <v>42</v>
      </c>
      <c r="B43" s="84" t="s">
        <v>64</v>
      </c>
      <c r="C43" s="275">
        <v>0.86635532038192042</v>
      </c>
      <c r="D43" s="275">
        <v>0.8463739571578508</v>
      </c>
      <c r="E43" s="275">
        <v>0.91076242050897571</v>
      </c>
      <c r="F43" s="275">
        <v>0.89166434860590216</v>
      </c>
      <c r="G43" s="275">
        <v>0.87961763492203682</v>
      </c>
      <c r="H43" s="275">
        <v>0.89750007154182021</v>
      </c>
      <c r="I43" s="275">
        <v>0.90483094768131611</v>
      </c>
      <c r="J43" s="275">
        <v>1.0854340465553864</v>
      </c>
      <c r="K43" s="275">
        <v>1.2277893620194442</v>
      </c>
      <c r="L43" s="275">
        <v>1.2071662788022517</v>
      </c>
      <c r="M43" s="275">
        <v>1.1691816768458732</v>
      </c>
      <c r="N43" s="275">
        <v>1.1588839363265195</v>
      </c>
      <c r="O43" s="287">
        <v>1.1197325437344243</v>
      </c>
      <c r="P43" s="287">
        <v>1.2335396544481099</v>
      </c>
      <c r="Q43" s="287">
        <v>1.28235342878724</v>
      </c>
      <c r="R43" s="287">
        <v>1.2409794919955002</v>
      </c>
      <c r="S43" s="287">
        <v>1.6076940271953215</v>
      </c>
      <c r="T43" s="287">
        <v>1.6050967992007243</v>
      </c>
      <c r="U43" s="287">
        <v>1.6528575224812441</v>
      </c>
      <c r="V43" s="287">
        <v>1.6674697854485498</v>
      </c>
      <c r="W43" s="287">
        <v>1.6877357077726436</v>
      </c>
      <c r="X43" s="287">
        <v>1.6519775979269267</v>
      </c>
      <c r="Y43" s="287">
        <v>1.5750453051764781</v>
      </c>
      <c r="Z43" s="287">
        <v>1.5400655516222608</v>
      </c>
      <c r="AA43" s="287">
        <v>1.7148223517913155</v>
      </c>
      <c r="AB43" s="287">
        <v>1.7963530435353867</v>
      </c>
      <c r="AC43" s="287">
        <v>1.7833302185256952</v>
      </c>
      <c r="AD43" s="287">
        <v>1.8112995719892127</v>
      </c>
      <c r="AE43" s="287">
        <v>1.8004962029763933</v>
      </c>
      <c r="AF43" s="287">
        <v>1.741248914782874</v>
      </c>
      <c r="AG43" s="287">
        <v>1.7562692348321516</v>
      </c>
      <c r="AH43" s="287">
        <v>1.7410741761694877</v>
      </c>
      <c r="AI43" s="287">
        <v>1.7199882985459949</v>
      </c>
    </row>
    <row r="44" spans="1:63" s="48" customFormat="1" x14ac:dyDescent="0.25">
      <c r="A44" s="220" t="s">
        <v>43</v>
      </c>
      <c r="B44" s="46" t="s">
        <v>62</v>
      </c>
      <c r="C44" s="246">
        <f t="shared" ref="C44:AI44" si="7">SUM(C45:C47)</f>
        <v>231.97309834392286</v>
      </c>
      <c r="D44" s="246">
        <f t="shared" si="7"/>
        <v>215.53232986075906</v>
      </c>
      <c r="E44" s="246">
        <f t="shared" si="7"/>
        <v>204.67702358001839</v>
      </c>
      <c r="F44" s="246">
        <f t="shared" si="7"/>
        <v>205.03549771918404</v>
      </c>
      <c r="G44" s="246">
        <f t="shared" si="7"/>
        <v>208.30506502958414</v>
      </c>
      <c r="H44" s="246">
        <f t="shared" si="7"/>
        <v>191.24976082106613</v>
      </c>
      <c r="I44" s="246">
        <f t="shared" si="7"/>
        <v>192.47328147554617</v>
      </c>
      <c r="J44" s="246">
        <f t="shared" si="7"/>
        <v>196.49426052130917</v>
      </c>
      <c r="K44" s="246">
        <f t="shared" si="7"/>
        <v>202.35493537811325</v>
      </c>
      <c r="L44" s="246">
        <f t="shared" si="7"/>
        <v>200.75952740557258</v>
      </c>
      <c r="M44" s="246">
        <f t="shared" si="7"/>
        <v>191.9247211612666</v>
      </c>
      <c r="N44" s="246">
        <f t="shared" si="7"/>
        <v>194.40619690528533</v>
      </c>
      <c r="O44" s="45">
        <f t="shared" si="7"/>
        <v>192.60576126998507</v>
      </c>
      <c r="P44" s="45">
        <f t="shared" si="7"/>
        <v>189.75797330209153</v>
      </c>
      <c r="Q44" s="45">
        <f t="shared" si="7"/>
        <v>185.93829643309422</v>
      </c>
      <c r="R44" s="45">
        <f t="shared" si="7"/>
        <v>185.22702706761959</v>
      </c>
      <c r="S44" s="45">
        <f t="shared" si="7"/>
        <v>186.30783275376959</v>
      </c>
      <c r="T44" s="45">
        <f t="shared" si="7"/>
        <v>187.03614470297396</v>
      </c>
      <c r="U44" s="45">
        <f t="shared" si="7"/>
        <v>188.60458574825802</v>
      </c>
      <c r="V44" s="45">
        <f t="shared" si="7"/>
        <v>193.63472041831696</v>
      </c>
      <c r="W44" s="45">
        <f t="shared" si="7"/>
        <v>197.40664765272646</v>
      </c>
      <c r="X44" s="45">
        <f t="shared" si="7"/>
        <v>194.82778827683521</v>
      </c>
      <c r="Y44" s="45">
        <f t="shared" si="7"/>
        <v>193.30521989457438</v>
      </c>
      <c r="Z44" s="45">
        <f t="shared" si="7"/>
        <v>189.30405596918726</v>
      </c>
      <c r="AA44" s="45">
        <f t="shared" si="7"/>
        <v>196.84053163595348</v>
      </c>
      <c r="AB44" s="45">
        <f t="shared" si="7"/>
        <v>191.05446482079472</v>
      </c>
      <c r="AC44" s="45">
        <f t="shared" si="7"/>
        <v>191.65988004740157</v>
      </c>
      <c r="AD44" s="45">
        <f t="shared" si="7"/>
        <v>183.8378992024337</v>
      </c>
      <c r="AE44" s="45">
        <f t="shared" si="7"/>
        <v>174.71877501209048</v>
      </c>
      <c r="AF44" s="45">
        <f t="shared" si="7"/>
        <v>161.73279914807543</v>
      </c>
      <c r="AG44" s="45">
        <f t="shared" si="7"/>
        <v>155.89563239855758</v>
      </c>
      <c r="AH44" s="45">
        <f t="shared" si="7"/>
        <v>155.45823889709595</v>
      </c>
      <c r="AI44" s="45">
        <f t="shared" si="7"/>
        <v>148.48285192128748</v>
      </c>
      <c r="AJ44" s="286"/>
      <c r="AK44" s="285"/>
      <c r="AL44" s="286"/>
    </row>
    <row r="45" spans="1:63" s="83" customFormat="1" ht="13.5" x14ac:dyDescent="0.25">
      <c r="A45" s="222" t="s">
        <v>40</v>
      </c>
      <c r="B45" s="84" t="s">
        <v>64</v>
      </c>
      <c r="C45" s="275">
        <v>208.8202038620783</v>
      </c>
      <c r="D45" s="275">
        <v>194.07510528119241</v>
      </c>
      <c r="E45" s="275">
        <v>184.31618479494935</v>
      </c>
      <c r="F45" s="275">
        <v>184.73105604903253</v>
      </c>
      <c r="G45" s="275">
        <v>187.67963571386736</v>
      </c>
      <c r="H45" s="275">
        <v>172.42887405439868</v>
      </c>
      <c r="I45" s="275">
        <v>173.52509228614227</v>
      </c>
      <c r="J45" s="275">
        <v>177.12806910770368</v>
      </c>
      <c r="K45" s="275">
        <v>182.3542085843292</v>
      </c>
      <c r="L45" s="275">
        <v>181.18030329003847</v>
      </c>
      <c r="M45" s="275">
        <v>173.1970270806263</v>
      </c>
      <c r="N45" s="275">
        <v>175.44631738322232</v>
      </c>
      <c r="O45" s="287">
        <v>173.87572348060769</v>
      </c>
      <c r="P45" s="287">
        <v>171.36821667381633</v>
      </c>
      <c r="Q45" s="287">
        <v>167.79591023787441</v>
      </c>
      <c r="R45" s="287">
        <v>167.39142189197264</v>
      </c>
      <c r="S45" s="287">
        <v>168.21797031140531</v>
      </c>
      <c r="T45" s="287">
        <v>168.89023359801502</v>
      </c>
      <c r="U45" s="287">
        <v>170.32486543602153</v>
      </c>
      <c r="V45" s="287">
        <v>174.87090715523843</v>
      </c>
      <c r="W45" s="287">
        <v>178.22018230532538</v>
      </c>
      <c r="X45" s="287">
        <v>176.13139400368723</v>
      </c>
      <c r="Y45" s="287">
        <v>174.88297492719232</v>
      </c>
      <c r="Z45" s="287">
        <v>171.39681631248359</v>
      </c>
      <c r="AA45" s="287">
        <v>178.37107720006753</v>
      </c>
      <c r="AB45" s="287">
        <v>173.32667884810991</v>
      </c>
      <c r="AC45" s="287">
        <v>174.04917622198764</v>
      </c>
      <c r="AD45" s="287">
        <v>167.05314287745887</v>
      </c>
      <c r="AE45" s="287">
        <v>159.0094026632778</v>
      </c>
      <c r="AF45" s="287">
        <v>147.11099279386576</v>
      </c>
      <c r="AG45" s="287">
        <v>141.84549128345387</v>
      </c>
      <c r="AH45" s="287">
        <v>141.20339233652413</v>
      </c>
      <c r="AI45" s="287">
        <v>134.88433616953836</v>
      </c>
    </row>
    <row r="46" spans="1:63" s="83" customFormat="1" ht="13.5" x14ac:dyDescent="0.25">
      <c r="A46" s="222" t="s">
        <v>41</v>
      </c>
      <c r="B46" s="84" t="s">
        <v>64</v>
      </c>
      <c r="C46" s="275">
        <v>18.596434170270108</v>
      </c>
      <c r="D46" s="275">
        <v>17.194200718030444</v>
      </c>
      <c r="E46" s="275">
        <v>16.276425534417285</v>
      </c>
      <c r="F46" s="275">
        <v>16.195548843044101</v>
      </c>
      <c r="G46" s="275">
        <v>16.410598472052708</v>
      </c>
      <c r="H46" s="275">
        <v>14.943305734470327</v>
      </c>
      <c r="I46" s="275">
        <v>15.00617053548955</v>
      </c>
      <c r="J46" s="275">
        <v>15.298440575871544</v>
      </c>
      <c r="K46" s="275">
        <v>15.798965177702431</v>
      </c>
      <c r="L46" s="275">
        <v>15.396426236073561</v>
      </c>
      <c r="M46" s="275">
        <v>14.716063629451485</v>
      </c>
      <c r="N46" s="275">
        <v>14.84903463182704</v>
      </c>
      <c r="O46" s="287">
        <v>14.622070558623452</v>
      </c>
      <c r="P46" s="287">
        <v>14.310735363679246</v>
      </c>
      <c r="Q46" s="287">
        <v>13.956410269803131</v>
      </c>
      <c r="R46" s="287">
        <v>13.945886402748835</v>
      </c>
      <c r="S46" s="287">
        <v>14.078473897771525</v>
      </c>
      <c r="T46" s="287">
        <v>14.175288890684898</v>
      </c>
      <c r="U46" s="287">
        <v>14.332394624087065</v>
      </c>
      <c r="V46" s="287">
        <v>14.799868489297436</v>
      </c>
      <c r="W46" s="287">
        <v>15.06498975623634</v>
      </c>
      <c r="X46" s="287">
        <v>14.719343735961766</v>
      </c>
      <c r="Y46" s="287">
        <v>14.4894606954689</v>
      </c>
      <c r="Z46" s="287">
        <v>14.080464126416171</v>
      </c>
      <c r="AA46" s="287">
        <v>14.525017993069554</v>
      </c>
      <c r="AB46" s="287">
        <v>13.944825534992505</v>
      </c>
      <c r="AC46" s="287">
        <v>13.850074168823451</v>
      </c>
      <c r="AD46" s="287">
        <v>13.18118416788116</v>
      </c>
      <c r="AE46" s="287">
        <v>12.338907722538057</v>
      </c>
      <c r="AF46" s="287">
        <v>11.476439184237762</v>
      </c>
      <c r="AG46" s="287">
        <v>11.039909801659391</v>
      </c>
      <c r="AH46" s="287">
        <v>11.212540786633769</v>
      </c>
      <c r="AI46" s="287">
        <v>10.696648638380447</v>
      </c>
    </row>
    <row r="47" spans="1:63" s="83" customFormat="1" ht="13.5" x14ac:dyDescent="0.25">
      <c r="A47" s="222" t="s">
        <v>42</v>
      </c>
      <c r="B47" s="84" t="s">
        <v>64</v>
      </c>
      <c r="C47" s="275">
        <v>4.5564603115744458</v>
      </c>
      <c r="D47" s="275">
        <v>4.2630238615361957</v>
      </c>
      <c r="E47" s="275">
        <v>4.0844132506517594</v>
      </c>
      <c r="F47" s="275">
        <v>4.1088928271074074</v>
      </c>
      <c r="G47" s="275">
        <v>4.214830843664088</v>
      </c>
      <c r="H47" s="275">
        <v>3.877581032197126</v>
      </c>
      <c r="I47" s="275">
        <v>3.9420186539143431</v>
      </c>
      <c r="J47" s="275">
        <v>4.0677508377339375</v>
      </c>
      <c r="K47" s="275">
        <v>4.2017616160816171</v>
      </c>
      <c r="L47" s="275">
        <v>4.1827978794605603</v>
      </c>
      <c r="M47" s="275">
        <v>4.011630451188819</v>
      </c>
      <c r="N47" s="275">
        <v>4.1108448902359562</v>
      </c>
      <c r="O47" s="287">
        <v>4.1079672307539417</v>
      </c>
      <c r="P47" s="287">
        <v>4.0790212645959558</v>
      </c>
      <c r="Q47" s="287">
        <v>4.1859759254166793</v>
      </c>
      <c r="R47" s="287">
        <v>3.8897187728981191</v>
      </c>
      <c r="S47" s="287">
        <v>4.0113885445927684</v>
      </c>
      <c r="T47" s="287">
        <v>3.9706222142740391</v>
      </c>
      <c r="U47" s="287">
        <v>3.9473256881494332</v>
      </c>
      <c r="V47" s="287">
        <v>3.9639447737810807</v>
      </c>
      <c r="W47" s="287">
        <v>4.1214755911647369</v>
      </c>
      <c r="X47" s="287">
        <v>3.977050537186209</v>
      </c>
      <c r="Y47" s="287">
        <v>3.9327842719131687</v>
      </c>
      <c r="Z47" s="287">
        <v>3.8267755302874944</v>
      </c>
      <c r="AA47" s="287">
        <v>3.944436442816404</v>
      </c>
      <c r="AB47" s="287">
        <v>3.7829604376923189</v>
      </c>
      <c r="AC47" s="287">
        <v>3.7606296565904715</v>
      </c>
      <c r="AD47" s="287">
        <v>3.6035721570936783</v>
      </c>
      <c r="AE47" s="287">
        <v>3.3704646262746021</v>
      </c>
      <c r="AF47" s="287">
        <v>3.1453671699719172</v>
      </c>
      <c r="AG47" s="287">
        <v>3.0102313134443404</v>
      </c>
      <c r="AH47" s="287">
        <v>3.0423057739380499</v>
      </c>
      <c r="AI47" s="287">
        <v>2.9018671133686622</v>
      </c>
    </row>
    <row r="48" spans="1:63" s="48" customFormat="1" x14ac:dyDescent="0.25">
      <c r="A48" s="220" t="s">
        <v>44</v>
      </c>
      <c r="B48" s="46" t="s">
        <v>62</v>
      </c>
      <c r="C48" s="246">
        <f t="shared" ref="C48:AI48" si="8">SUM(C49:C51)</f>
        <v>41.040943385060714</v>
      </c>
      <c r="D48" s="246">
        <f t="shared" si="8"/>
        <v>42.165300031579292</v>
      </c>
      <c r="E48" s="246">
        <f t="shared" si="8"/>
        <v>42.788735940783063</v>
      </c>
      <c r="F48" s="246">
        <f t="shared" si="8"/>
        <v>43.669539545090345</v>
      </c>
      <c r="G48" s="246">
        <f t="shared" si="8"/>
        <v>44.636329444022763</v>
      </c>
      <c r="H48" s="246">
        <f t="shared" si="8"/>
        <v>44.552501874119407</v>
      </c>
      <c r="I48" s="246">
        <f t="shared" si="8"/>
        <v>45.68391536080383</v>
      </c>
      <c r="J48" s="246">
        <f t="shared" si="8"/>
        <v>45.276087502850373</v>
      </c>
      <c r="K48" s="246">
        <f t="shared" si="8"/>
        <v>45.103718578746637</v>
      </c>
      <c r="L48" s="246">
        <f t="shared" si="8"/>
        <v>44.1253518888389</v>
      </c>
      <c r="M48" s="246">
        <f t="shared" si="8"/>
        <v>42.032919707128642</v>
      </c>
      <c r="N48" s="246">
        <f t="shared" si="8"/>
        <v>42.171372633761202</v>
      </c>
      <c r="O48" s="45">
        <f t="shared" si="8"/>
        <v>40.406413536931431</v>
      </c>
      <c r="P48" s="45">
        <f t="shared" si="8"/>
        <v>40.816286582446622</v>
      </c>
      <c r="Q48" s="45">
        <f t="shared" si="8"/>
        <v>41.225316650513008</v>
      </c>
      <c r="R48" s="45">
        <f t="shared" si="8"/>
        <v>42.611314261044889</v>
      </c>
      <c r="S48" s="45">
        <f t="shared" si="8"/>
        <v>43.064656795076644</v>
      </c>
      <c r="T48" s="45">
        <f t="shared" si="8"/>
        <v>43.742268686023337</v>
      </c>
      <c r="U48" s="45">
        <f t="shared" si="8"/>
        <v>44.263236735297383</v>
      </c>
      <c r="V48" s="45">
        <f t="shared" si="8"/>
        <v>43.892169054541903</v>
      </c>
      <c r="W48" s="45">
        <f t="shared" si="8"/>
        <v>43.817706492683662</v>
      </c>
      <c r="X48" s="45">
        <f t="shared" si="8"/>
        <v>44.432997669969559</v>
      </c>
      <c r="Y48" s="45">
        <f t="shared" si="8"/>
        <v>44.005281611045213</v>
      </c>
      <c r="Z48" s="45">
        <f t="shared" si="8"/>
        <v>42.651797891294791</v>
      </c>
      <c r="AA48" s="45">
        <f t="shared" si="8"/>
        <v>44.298536416991148</v>
      </c>
      <c r="AB48" s="45">
        <f t="shared" si="8"/>
        <v>44.125654462871765</v>
      </c>
      <c r="AC48" s="45">
        <f t="shared" si="8"/>
        <v>44.060823730077004</v>
      </c>
      <c r="AD48" s="45">
        <f t="shared" si="8"/>
        <v>42.930835431276947</v>
      </c>
      <c r="AE48" s="45">
        <f t="shared" si="8"/>
        <v>38.594190185236286</v>
      </c>
      <c r="AF48" s="45">
        <f t="shared" si="8"/>
        <v>40.167302229594945</v>
      </c>
      <c r="AG48" s="45">
        <f t="shared" si="8"/>
        <v>40.793771837022298</v>
      </c>
      <c r="AH48" s="45">
        <f t="shared" si="8"/>
        <v>39.196092357078243</v>
      </c>
      <c r="AI48" s="45">
        <f t="shared" si="8"/>
        <v>38.907766203333082</v>
      </c>
      <c r="AJ48" s="286"/>
      <c r="AK48" s="285"/>
      <c r="AL48" s="286"/>
    </row>
    <row r="49" spans="1:70" s="83" customFormat="1" ht="13.5" x14ac:dyDescent="0.25">
      <c r="A49" s="222" t="s">
        <v>40</v>
      </c>
      <c r="B49" s="84" t="s">
        <v>64</v>
      </c>
      <c r="C49" s="275">
        <v>37.229009999999995</v>
      </c>
      <c r="D49" s="275">
        <v>38.255657999999997</v>
      </c>
      <c r="E49" s="275">
        <v>38.827193999999999</v>
      </c>
      <c r="F49" s="275">
        <v>39.626538000000004</v>
      </c>
      <c r="G49" s="275">
        <v>40.515594</v>
      </c>
      <c r="H49" s="275">
        <v>40.443857999999999</v>
      </c>
      <c r="I49" s="275">
        <v>41.462357999999995</v>
      </c>
      <c r="J49" s="275">
        <v>41.086080000000003</v>
      </c>
      <c r="K49" s="275">
        <v>40.924211999999997</v>
      </c>
      <c r="L49" s="275">
        <v>40.024656</v>
      </c>
      <c r="M49" s="275">
        <v>38.117435999999998</v>
      </c>
      <c r="N49" s="275">
        <v>38.234741999999997</v>
      </c>
      <c r="O49" s="287">
        <v>36.625008000000001</v>
      </c>
      <c r="P49" s="287">
        <v>36.988728000000002</v>
      </c>
      <c r="Q49" s="287">
        <v>37.367987999999997</v>
      </c>
      <c r="R49" s="287">
        <v>38.620890000000003</v>
      </c>
      <c r="S49" s="287">
        <v>39.041226000000002</v>
      </c>
      <c r="T49" s="287">
        <v>39.659928000000001</v>
      </c>
      <c r="U49" s="287">
        <v>40.137887999999997</v>
      </c>
      <c r="V49" s="287">
        <v>39.803021999999999</v>
      </c>
      <c r="W49" s="287">
        <v>39.740063999999997</v>
      </c>
      <c r="X49" s="287">
        <v>40.291398000000001</v>
      </c>
      <c r="Y49" s="287">
        <v>39.90433855034653</v>
      </c>
      <c r="Z49" s="287">
        <v>38.676988773274616</v>
      </c>
      <c r="AA49" s="287">
        <v>40.170264335378789</v>
      </c>
      <c r="AB49" s="287">
        <v>40.013493607551112</v>
      </c>
      <c r="AC49" s="287">
        <v>39.95470458461574</v>
      </c>
      <c r="AD49" s="287">
        <v>38.930022228715771</v>
      </c>
      <c r="AE49" s="287">
        <v>34.997517907977098</v>
      </c>
      <c r="AF49" s="287">
        <v>36.42402839257219</v>
      </c>
      <c r="AG49" s="287">
        <v>36.992116003674056</v>
      </c>
      <c r="AH49" s="287">
        <v>35.543327573545554</v>
      </c>
      <c r="AI49" s="287">
        <v>35.281871129438208</v>
      </c>
    </row>
    <row r="50" spans="1:70" s="83" customFormat="1" ht="13.5" x14ac:dyDescent="0.25">
      <c r="A50" s="222" t="s">
        <v>41</v>
      </c>
      <c r="B50" s="84" t="s">
        <v>64</v>
      </c>
      <c r="C50" s="275">
        <v>3.2678797666666668</v>
      </c>
      <c r="D50" s="275">
        <v>3.3579966466666669</v>
      </c>
      <c r="E50" s="275">
        <v>3.4081648066666665</v>
      </c>
      <c r="F50" s="275">
        <v>3.4783294466666663</v>
      </c>
      <c r="G50" s="275">
        <v>3.5563688066666659</v>
      </c>
      <c r="H50" s="275">
        <v>3.5500719800000002</v>
      </c>
      <c r="I50" s="275">
        <v>3.6394736466666666</v>
      </c>
      <c r="J50" s="275">
        <v>3.6064447999999998</v>
      </c>
      <c r="K50" s="275">
        <v>3.5922363866666664</v>
      </c>
      <c r="L50" s="275">
        <v>3.5132753599999997</v>
      </c>
      <c r="M50" s="275">
        <v>3.3458638266666667</v>
      </c>
      <c r="N50" s="275">
        <v>3.3561606866666662</v>
      </c>
      <c r="O50" s="287">
        <v>3.2148618133333331</v>
      </c>
      <c r="P50" s="287">
        <v>3.2467883466666665</v>
      </c>
      <c r="Q50" s="287">
        <v>3.2800789466666669</v>
      </c>
      <c r="R50" s="287">
        <v>3.3900559000000001</v>
      </c>
      <c r="S50" s="287">
        <v>3.4269520599999996</v>
      </c>
      <c r="T50" s="287">
        <v>3.4812603466666667</v>
      </c>
      <c r="U50" s="287">
        <v>3.5232146133333333</v>
      </c>
      <c r="V50" s="287">
        <v>3.4938208200000003</v>
      </c>
      <c r="W50" s="287">
        <v>3.4882945066666671</v>
      </c>
      <c r="X50" s="287">
        <v>3.5366893799999999</v>
      </c>
      <c r="Y50" s="287">
        <v>3.5027141616415292</v>
      </c>
      <c r="Z50" s="287">
        <v>3.3949801256541057</v>
      </c>
      <c r="AA50" s="287">
        <v>3.5260565361054712</v>
      </c>
      <c r="AB50" s="287">
        <v>3.512295549996153</v>
      </c>
      <c r="AC50" s="287">
        <v>3.5071351802051596</v>
      </c>
      <c r="AD50" s="287">
        <v>3.4171908400761621</v>
      </c>
      <c r="AE50" s="287">
        <v>3.0720043497002116</v>
      </c>
      <c r="AF50" s="287">
        <v>3.1972202700146704</v>
      </c>
      <c r="AG50" s="287">
        <v>3.2470857381002785</v>
      </c>
      <c r="AH50" s="287">
        <v>3.1199143092334425</v>
      </c>
      <c r="AI50" s="287">
        <v>3.0969642435840203</v>
      </c>
    </row>
    <row r="51" spans="1:70" s="83" customFormat="1" ht="13.5" x14ac:dyDescent="0.25">
      <c r="A51" s="222" t="s">
        <v>42</v>
      </c>
      <c r="B51" s="84" t="s">
        <v>64</v>
      </c>
      <c r="C51" s="275">
        <v>0.54405361839405331</v>
      </c>
      <c r="D51" s="275">
        <v>0.55164538491262993</v>
      </c>
      <c r="E51" s="275">
        <v>0.55337713411639888</v>
      </c>
      <c r="F51" s="275">
        <v>0.56467209842368027</v>
      </c>
      <c r="G51" s="275">
        <v>0.5643666373560976</v>
      </c>
      <c r="H51" s="275">
        <v>0.55857189411941</v>
      </c>
      <c r="I51" s="275">
        <v>0.58208371413717264</v>
      </c>
      <c r="J51" s="275">
        <v>0.58356270285037271</v>
      </c>
      <c r="K51" s="275">
        <v>0.587270192079971</v>
      </c>
      <c r="L51" s="275">
        <v>0.58742052883889728</v>
      </c>
      <c r="M51" s="275">
        <v>0.56961988046198009</v>
      </c>
      <c r="N51" s="275">
        <v>0.58046994709453481</v>
      </c>
      <c r="O51" s="287">
        <v>0.56654372359809657</v>
      </c>
      <c r="P51" s="287">
        <v>0.58077023577994835</v>
      </c>
      <c r="Q51" s="287">
        <v>0.57724970384634267</v>
      </c>
      <c r="R51" s="287">
        <v>0.60036836104488689</v>
      </c>
      <c r="S51" s="287">
        <v>0.59647873507664628</v>
      </c>
      <c r="T51" s="287">
        <v>0.60108033935666738</v>
      </c>
      <c r="U51" s="287">
        <v>0.60213412196405736</v>
      </c>
      <c r="V51" s="287">
        <v>0.59532623454189759</v>
      </c>
      <c r="W51" s="287">
        <v>0.58934798601699612</v>
      </c>
      <c r="X51" s="287">
        <v>0.60491028996955631</v>
      </c>
      <c r="Y51" s="287">
        <v>0.59822889905715293</v>
      </c>
      <c r="Z51" s="287">
        <v>0.57982899236606944</v>
      </c>
      <c r="AA51" s="287">
        <v>0.6022155455068875</v>
      </c>
      <c r="AB51" s="287">
        <v>0.59986530532449711</v>
      </c>
      <c r="AC51" s="287">
        <v>0.59898396525610065</v>
      </c>
      <c r="AD51" s="287">
        <v>0.58362236248501542</v>
      </c>
      <c r="AE51" s="287">
        <v>0.52466792755897729</v>
      </c>
      <c r="AF51" s="287">
        <v>0.54605356700808449</v>
      </c>
      <c r="AG51" s="287">
        <v>0.55457009524795742</v>
      </c>
      <c r="AH51" s="287">
        <v>0.53285047429924726</v>
      </c>
      <c r="AI51" s="287">
        <v>0.52893083031085264</v>
      </c>
    </row>
    <row r="52" spans="1:70" s="48" customFormat="1" x14ac:dyDescent="0.25">
      <c r="A52" s="220" t="s">
        <v>45</v>
      </c>
      <c r="B52" s="46" t="s">
        <v>62</v>
      </c>
      <c r="C52" s="246">
        <v>54.320350088033706</v>
      </c>
      <c r="D52" s="246">
        <v>56.785485802548827</v>
      </c>
      <c r="E52" s="246">
        <v>58.779936347285393</v>
      </c>
      <c r="F52" s="246">
        <v>59.850887862339299</v>
      </c>
      <c r="G52" s="246">
        <v>61.724389225468769</v>
      </c>
      <c r="H52" s="246">
        <v>62.740094233589261</v>
      </c>
      <c r="I52" s="246">
        <v>63.757948552559171</v>
      </c>
      <c r="J52" s="246">
        <v>64.603854447638099</v>
      </c>
      <c r="K52" s="246">
        <v>66.031811712528167</v>
      </c>
      <c r="L52" s="246">
        <v>66.59611273396709</v>
      </c>
      <c r="M52" s="246">
        <v>66.966784138884236</v>
      </c>
      <c r="N52" s="246">
        <v>67.301790967458686</v>
      </c>
      <c r="O52" s="45">
        <v>68.220153299337369</v>
      </c>
      <c r="P52" s="45">
        <v>69.276187035406579</v>
      </c>
      <c r="Q52" s="45">
        <v>70.978980371859535</v>
      </c>
      <c r="R52" s="45">
        <v>72.160730929169461</v>
      </c>
      <c r="S52" s="45">
        <v>72.309470729669755</v>
      </c>
      <c r="T52" s="45">
        <v>72.458195197272033</v>
      </c>
      <c r="U52" s="45">
        <v>72.74044574267559</v>
      </c>
      <c r="V52" s="45">
        <v>72.866817609745411</v>
      </c>
      <c r="W52" s="45">
        <v>72.903416137100706</v>
      </c>
      <c r="X52" s="45">
        <v>72.947932263410436</v>
      </c>
      <c r="Y52" s="45">
        <v>72.996848440308028</v>
      </c>
      <c r="Z52" s="45">
        <v>73.043372996452547</v>
      </c>
      <c r="AA52" s="45">
        <v>73.094285417483846</v>
      </c>
      <c r="AB52" s="45">
        <v>73.189354169591411</v>
      </c>
      <c r="AC52" s="45">
        <v>73.264347133793663</v>
      </c>
      <c r="AD52" s="45">
        <v>73.424333047941957</v>
      </c>
      <c r="AE52" s="45">
        <v>73.660226874469402</v>
      </c>
      <c r="AF52" s="45">
        <v>73.901974428457819</v>
      </c>
      <c r="AG52" s="45">
        <v>74.213856957856677</v>
      </c>
      <c r="AH52" s="45">
        <v>74.438146584495641</v>
      </c>
      <c r="AI52" s="45">
        <v>74.677368373765589</v>
      </c>
      <c r="AJ52" s="286"/>
      <c r="AK52" s="285"/>
      <c r="AL52" s="286"/>
    </row>
    <row r="53" spans="1:70" s="48" customFormat="1" x14ac:dyDescent="0.25">
      <c r="A53" s="220" t="s">
        <v>46</v>
      </c>
      <c r="B53" s="46" t="s">
        <v>62</v>
      </c>
      <c r="C53" s="246">
        <v>25.275863029872767</v>
      </c>
      <c r="D53" s="246">
        <v>22.771898953763298</v>
      </c>
      <c r="E53" s="246">
        <v>18.616512643174588</v>
      </c>
      <c r="F53" s="246">
        <v>19.146542857489976</v>
      </c>
      <c r="G53" s="246">
        <v>18.681638740553922</v>
      </c>
      <c r="H53" s="246">
        <v>18.407597123472783</v>
      </c>
      <c r="I53" s="246">
        <v>18.666189193918399</v>
      </c>
      <c r="J53" s="246">
        <v>18.418221767351497</v>
      </c>
      <c r="K53" s="246">
        <v>19.701952587017104</v>
      </c>
      <c r="L53" s="246">
        <v>19.218040035893637</v>
      </c>
      <c r="M53" s="246">
        <v>20.867070331076093</v>
      </c>
      <c r="N53" s="246">
        <v>21.135715034291479</v>
      </c>
      <c r="O53" s="45">
        <v>20.84326475889111</v>
      </c>
      <c r="P53" s="45">
        <v>20.540556524506542</v>
      </c>
      <c r="Q53" s="45">
        <v>20.170532580079339</v>
      </c>
      <c r="R53" s="45">
        <v>21.101764665632004</v>
      </c>
      <c r="S53" s="45">
        <v>23.239070434557675</v>
      </c>
      <c r="T53" s="45">
        <v>23.752986036192738</v>
      </c>
      <c r="U53" s="45">
        <v>23.622142566922776</v>
      </c>
      <c r="V53" s="45">
        <v>23.528425295010038</v>
      </c>
      <c r="W53" s="45">
        <v>20.472098546608663</v>
      </c>
      <c r="X53" s="45">
        <v>22.478764345871355</v>
      </c>
      <c r="Y53" s="45">
        <v>20.255774412749815</v>
      </c>
      <c r="Z53" s="45">
        <v>18.813785783900471</v>
      </c>
      <c r="AA53" s="45">
        <v>21.779330267714954</v>
      </c>
      <c r="AB53" s="45">
        <v>21.858208761723859</v>
      </c>
      <c r="AC53" s="45">
        <v>23.15363419326934</v>
      </c>
      <c r="AD53" s="45">
        <v>23.055952293521614</v>
      </c>
      <c r="AE53" s="45">
        <v>22.540233295453163</v>
      </c>
      <c r="AF53" s="45">
        <v>21.907499279196827</v>
      </c>
      <c r="AG53" s="45">
        <v>21.403760868106019</v>
      </c>
      <c r="AH53" s="45">
        <v>21.030110752007658</v>
      </c>
      <c r="AI53" s="45">
        <v>21.500188311097418</v>
      </c>
      <c r="AJ53" s="286"/>
      <c r="AK53" s="285"/>
      <c r="AL53" s="286"/>
    </row>
    <row r="54" spans="1:70" s="49" customFormat="1" x14ac:dyDescent="0.25">
      <c r="A54" s="221" t="s">
        <v>24</v>
      </c>
      <c r="B54" s="46" t="s">
        <v>62</v>
      </c>
      <c r="C54" s="268">
        <f t="shared" ref="C54:AI54" si="9">SUM(C39,C40,C44,C48,C52,C53)</f>
        <v>695.11434481505648</v>
      </c>
      <c r="D54" s="268">
        <f t="shared" si="9"/>
        <v>676.99562332911171</v>
      </c>
      <c r="E54" s="268">
        <f t="shared" si="9"/>
        <v>658.30837070762357</v>
      </c>
      <c r="F54" s="268">
        <f t="shared" si="9"/>
        <v>659.2612600475793</v>
      </c>
      <c r="G54" s="268">
        <f t="shared" si="9"/>
        <v>663.31720014720247</v>
      </c>
      <c r="H54" s="268">
        <f t="shared" si="9"/>
        <v>643.49627070837141</v>
      </c>
      <c r="I54" s="268">
        <f t="shared" si="9"/>
        <v>656.05602088127364</v>
      </c>
      <c r="J54" s="268">
        <f t="shared" si="9"/>
        <v>647.24334334439709</v>
      </c>
      <c r="K54" s="268">
        <f t="shared" si="9"/>
        <v>660.17313625033125</v>
      </c>
      <c r="L54" s="268">
        <f t="shared" si="9"/>
        <v>657.73448908866794</v>
      </c>
      <c r="M54" s="268">
        <f t="shared" si="9"/>
        <v>641.41333686581618</v>
      </c>
      <c r="N54" s="268">
        <f t="shared" si="9"/>
        <v>639.88853652821763</v>
      </c>
      <c r="O54" s="47">
        <f t="shared" si="9"/>
        <v>622.74009893922266</v>
      </c>
      <c r="P54" s="47">
        <f t="shared" si="9"/>
        <v>614.96214154297104</v>
      </c>
      <c r="Q54" s="47">
        <f t="shared" si="9"/>
        <v>606.8663854430813</v>
      </c>
      <c r="R54" s="47">
        <f t="shared" si="9"/>
        <v>609.19232594040284</v>
      </c>
      <c r="S54" s="47">
        <f t="shared" si="9"/>
        <v>635.4132377741372</v>
      </c>
      <c r="T54" s="47">
        <f t="shared" si="9"/>
        <v>652.12512448068458</v>
      </c>
      <c r="U54" s="47">
        <f t="shared" si="9"/>
        <v>668.45547776100284</v>
      </c>
      <c r="V54" s="47">
        <f t="shared" si="9"/>
        <v>658.46510076053028</v>
      </c>
      <c r="W54" s="47">
        <f t="shared" si="9"/>
        <v>645.79234623701984</v>
      </c>
      <c r="X54" s="47">
        <f t="shared" si="9"/>
        <v>643.48121356878744</v>
      </c>
      <c r="Y54" s="47">
        <f t="shared" si="9"/>
        <v>638.3720383979005</v>
      </c>
      <c r="Z54" s="47">
        <f t="shared" si="9"/>
        <v>623.26461716951133</v>
      </c>
      <c r="AA54" s="47">
        <f t="shared" si="9"/>
        <v>667.26076973094928</v>
      </c>
      <c r="AB54" s="47">
        <f t="shared" si="9"/>
        <v>656.95608345437574</v>
      </c>
      <c r="AC54" s="47">
        <f t="shared" si="9"/>
        <v>657.03854191119513</v>
      </c>
      <c r="AD54" s="47">
        <f t="shared" si="9"/>
        <v>658.51475362167639</v>
      </c>
      <c r="AE54" s="47">
        <f t="shared" si="9"/>
        <v>636.00810289439687</v>
      </c>
      <c r="AF54" s="47">
        <f t="shared" si="9"/>
        <v>619.03776173120718</v>
      </c>
      <c r="AG54" s="47">
        <f t="shared" si="9"/>
        <v>615.86354554928857</v>
      </c>
      <c r="AH54" s="47">
        <f t="shared" si="9"/>
        <v>618.95935184762129</v>
      </c>
      <c r="AI54" s="47">
        <f t="shared" si="9"/>
        <v>603.55429468127068</v>
      </c>
      <c r="AK54" s="285"/>
      <c r="AL54" s="286"/>
    </row>
    <row r="55" spans="1:70" s="57" customFormat="1" ht="43.5" customHeight="1" x14ac:dyDescent="0.25">
      <c r="A55" s="219" t="s">
        <v>28</v>
      </c>
      <c r="B55" s="56"/>
      <c r="C55" s="278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</row>
    <row r="56" spans="1:70" s="48" customFormat="1" x14ac:dyDescent="0.25">
      <c r="A56" s="220" t="s">
        <v>51</v>
      </c>
      <c r="B56" s="46" t="s">
        <v>62</v>
      </c>
      <c r="C56" s="246">
        <v>-29.275249178376647</v>
      </c>
      <c r="D56" s="246">
        <v>-30.526158152288378</v>
      </c>
      <c r="E56" s="246">
        <v>-35.056948385464075</v>
      </c>
      <c r="F56" s="246">
        <v>-40.129796542074573</v>
      </c>
      <c r="G56" s="246">
        <v>-42.975965881833353</v>
      </c>
      <c r="H56" s="246">
        <v>-52.881184490517164</v>
      </c>
      <c r="I56" s="246">
        <v>-56.947653278712217</v>
      </c>
      <c r="J56" s="246">
        <v>-63.813061672837414</v>
      </c>
      <c r="K56" s="246">
        <v>-72.158470686205817</v>
      </c>
      <c r="L56" s="246">
        <v>-78.341188351478451</v>
      </c>
      <c r="M56" s="246">
        <v>-89.353864413062496</v>
      </c>
      <c r="N56" s="246">
        <v>-94.750851309943613</v>
      </c>
      <c r="O56" s="45">
        <v>-103.79004329177077</v>
      </c>
      <c r="P56" s="45">
        <v>-114.24532501854831</v>
      </c>
      <c r="Q56" s="45">
        <v>-120.4220461066152</v>
      </c>
      <c r="R56" s="45">
        <v>-139.53283084612821</v>
      </c>
      <c r="S56" s="45">
        <v>-146.02989257637694</v>
      </c>
      <c r="T56" s="45">
        <v>-254.3766903273322</v>
      </c>
      <c r="U56" s="45">
        <v>-257.95613532119734</v>
      </c>
      <c r="V56" s="45">
        <v>-270.78659379846266</v>
      </c>
      <c r="W56" s="45">
        <v>-293.28320862576192</v>
      </c>
      <c r="X56" s="45">
        <v>-320.47278807024912</v>
      </c>
      <c r="Y56" s="45">
        <v>-331.42877177339551</v>
      </c>
      <c r="Z56" s="45">
        <v>-349.1103408038573</v>
      </c>
      <c r="AA56" s="45">
        <v>-372.70908898153158</v>
      </c>
      <c r="AB56" s="45">
        <v>-397.63056947950906</v>
      </c>
      <c r="AC56" s="45">
        <v>-421.37229350850288</v>
      </c>
      <c r="AD56" s="45">
        <v>-459.46432879353944</v>
      </c>
      <c r="AE56" s="45">
        <v>-488.70796294203728</v>
      </c>
      <c r="AF56" s="45">
        <v>-489.68982564132403</v>
      </c>
      <c r="AG56" s="45">
        <v>-492.90740182377704</v>
      </c>
      <c r="AH56" s="45">
        <v>-508.96217200365254</v>
      </c>
      <c r="AI56" s="45">
        <v>-519.77639262511298</v>
      </c>
      <c r="AJ56" s="197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M56" s="45"/>
      <c r="BN56" s="45"/>
      <c r="BO56" s="45"/>
      <c r="BP56" s="45"/>
      <c r="BQ56" s="45"/>
      <c r="BR56" s="45"/>
    </row>
    <row r="57" spans="1:70" s="48" customFormat="1" x14ac:dyDescent="0.25">
      <c r="A57" s="220" t="s">
        <v>52</v>
      </c>
      <c r="B57" s="46" t="s">
        <v>62</v>
      </c>
      <c r="C57" s="246">
        <v>1990.6143684112997</v>
      </c>
      <c r="D57" s="246">
        <v>1991.4881555373613</v>
      </c>
      <c r="E57" s="246">
        <v>1991.7389827141185</v>
      </c>
      <c r="F57" s="246">
        <v>1992.0143831092089</v>
      </c>
      <c r="G57" s="246">
        <v>1992.3007731403734</v>
      </c>
      <c r="H57" s="246">
        <v>1992.5730320023565</v>
      </c>
      <c r="I57" s="246">
        <v>1992.8269767514719</v>
      </c>
      <c r="J57" s="246">
        <v>1993.1124356154085</v>
      </c>
      <c r="K57" s="246">
        <v>1993.3889047891464</v>
      </c>
      <c r="L57" s="246">
        <v>1993.7127074743123</v>
      </c>
      <c r="M57" s="246">
        <v>1994.0171033734136</v>
      </c>
      <c r="N57" s="246">
        <v>1994.3740549626332</v>
      </c>
      <c r="O57" s="45">
        <v>1994.7375034034592</v>
      </c>
      <c r="P57" s="45">
        <v>1995.1030092210199</v>
      </c>
      <c r="Q57" s="45">
        <v>1995.4386145586714</v>
      </c>
      <c r="R57" s="45">
        <v>1995.8294427645906</v>
      </c>
      <c r="S57" s="45">
        <v>1996.2743134683944</v>
      </c>
      <c r="T57" s="45">
        <v>1996.6742325513421</v>
      </c>
      <c r="U57" s="45">
        <v>1997.127177386541</v>
      </c>
      <c r="V57" s="45">
        <v>1997.6054513949769</v>
      </c>
      <c r="W57" s="45">
        <v>1998.0895603736144</v>
      </c>
      <c r="X57" s="45">
        <v>1998.5722579741798</v>
      </c>
      <c r="Y57" s="45">
        <v>1999.0535484984616</v>
      </c>
      <c r="Z57" s="45">
        <v>1999.5334362286101</v>
      </c>
      <c r="AA57" s="45">
        <v>2000.0119254272583</v>
      </c>
      <c r="AB57" s="45">
        <v>2000.5947303376399</v>
      </c>
      <c r="AC57" s="45">
        <v>2000.7509585170401</v>
      </c>
      <c r="AD57" s="45">
        <v>2001.4390441702435</v>
      </c>
      <c r="AE57" s="45">
        <v>2001.9119814829862</v>
      </c>
      <c r="AF57" s="45">
        <v>2002.383541288737</v>
      </c>
      <c r="AG57" s="45">
        <v>2002.8965633526318</v>
      </c>
      <c r="AH57" s="45">
        <v>2003.3206143158573</v>
      </c>
      <c r="AI57" s="45">
        <v>2003.7876801438588</v>
      </c>
      <c r="AJ57" s="197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M57" s="45"/>
      <c r="BN57" s="45"/>
      <c r="BO57" s="45"/>
      <c r="BP57" s="45"/>
      <c r="BQ57" s="45"/>
      <c r="BR57" s="45"/>
    </row>
    <row r="58" spans="1:70" s="48" customFormat="1" x14ac:dyDescent="0.25">
      <c r="A58" s="220" t="s">
        <v>53</v>
      </c>
      <c r="B58" s="46" t="s">
        <v>62</v>
      </c>
      <c r="C58" s="246">
        <v>5420.4580995323122</v>
      </c>
      <c r="D58" s="246">
        <v>5419.1844829235552</v>
      </c>
      <c r="E58" s="246">
        <v>5416.2751624302527</v>
      </c>
      <c r="F58" s="246">
        <v>5415.0207438024845</v>
      </c>
      <c r="G58" s="246">
        <v>5414.1583797023568</v>
      </c>
      <c r="H58" s="246">
        <v>5414.7793380092999</v>
      </c>
      <c r="I58" s="246">
        <v>5413.5800419622301</v>
      </c>
      <c r="J58" s="246">
        <v>5421.0621499861863</v>
      </c>
      <c r="K58" s="246">
        <v>5435.7519617661046</v>
      </c>
      <c r="L58" s="246">
        <v>5454.8073929321317</v>
      </c>
      <c r="M58" s="246">
        <v>5486.2897807374902</v>
      </c>
      <c r="N58" s="246">
        <v>5508.0776186696376</v>
      </c>
      <c r="O58" s="45">
        <v>5540.0376858152777</v>
      </c>
      <c r="P58" s="45">
        <v>5553.3837243566832</v>
      </c>
      <c r="Q58" s="45">
        <v>5564.6493234845702</v>
      </c>
      <c r="R58" s="45">
        <v>5589.3745877800229</v>
      </c>
      <c r="S58" s="45">
        <v>5665.172539411963</v>
      </c>
      <c r="T58" s="45">
        <v>5688.6167318166226</v>
      </c>
      <c r="U58" s="45">
        <v>5741.1998448635277</v>
      </c>
      <c r="V58" s="45">
        <v>5745.5595629153804</v>
      </c>
      <c r="W58" s="45">
        <v>5747.4879143390317</v>
      </c>
      <c r="X58" s="45">
        <v>5749.3436065093938</v>
      </c>
      <c r="Y58" s="45">
        <v>5755.6060559391517</v>
      </c>
      <c r="Z58" s="45">
        <v>5761.1466351849504</v>
      </c>
      <c r="AA58" s="45">
        <v>5765.931398363562</v>
      </c>
      <c r="AB58" s="45">
        <v>5768.6722700974206</v>
      </c>
      <c r="AC58" s="45">
        <v>5765.095619406904</v>
      </c>
      <c r="AD58" s="45">
        <v>5764.4829991899542</v>
      </c>
      <c r="AE58" s="45">
        <v>5768.7058397189758</v>
      </c>
      <c r="AF58" s="45">
        <v>5772.2569012709519</v>
      </c>
      <c r="AG58" s="45">
        <v>5775.9869231195389</v>
      </c>
      <c r="AH58" s="45">
        <v>5773.5812002865287</v>
      </c>
      <c r="AI58" s="45">
        <v>5754.3385522095386</v>
      </c>
      <c r="AJ58" s="197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M58" s="45"/>
      <c r="BN58" s="45"/>
      <c r="BO58" s="45"/>
      <c r="BP58" s="45"/>
      <c r="BQ58" s="45"/>
      <c r="BR58" s="45"/>
    </row>
    <row r="59" spans="1:70" s="48" customFormat="1" x14ac:dyDescent="0.25">
      <c r="A59" s="220" t="s">
        <v>54</v>
      </c>
      <c r="B59" s="46" t="s">
        <v>62</v>
      </c>
      <c r="C59" s="246">
        <v>2205.9674638287825</v>
      </c>
      <c r="D59" s="246">
        <v>2215.461827056225</v>
      </c>
      <c r="E59" s="246">
        <v>2214.695594121521</v>
      </c>
      <c r="F59" s="246">
        <v>2213.945585186817</v>
      </c>
      <c r="G59" s="246">
        <v>2212.6682851392497</v>
      </c>
      <c r="H59" s="246">
        <v>2210.86303722309</v>
      </c>
      <c r="I59" s="246">
        <v>2212.8900856959931</v>
      </c>
      <c r="J59" s="246">
        <v>2210.0354240864558</v>
      </c>
      <c r="K59" s="246">
        <v>2206.0102294443932</v>
      </c>
      <c r="L59" s="246">
        <v>2201.1806516500237</v>
      </c>
      <c r="M59" s="246">
        <v>2194.649788960352</v>
      </c>
      <c r="N59" s="246">
        <v>2190.5606057450441</v>
      </c>
      <c r="O59" s="45">
        <v>2184.6461710115682</v>
      </c>
      <c r="P59" s="45">
        <v>2181.0021829543807</v>
      </c>
      <c r="Q59" s="45">
        <v>2177.070726274329</v>
      </c>
      <c r="R59" s="45">
        <v>2171.5498986989737</v>
      </c>
      <c r="S59" s="45">
        <v>2163.9757158569109</v>
      </c>
      <c r="T59" s="45">
        <v>2152.956292063137</v>
      </c>
      <c r="U59" s="45">
        <v>2143.9382497118049</v>
      </c>
      <c r="V59" s="45">
        <v>2142.2963046772447</v>
      </c>
      <c r="W59" s="45">
        <v>2140.292497768357</v>
      </c>
      <c r="X59" s="45">
        <v>2138.3378793480033</v>
      </c>
      <c r="Y59" s="45">
        <v>2136.2262196833826</v>
      </c>
      <c r="Z59" s="45">
        <v>2134.1532393520947</v>
      </c>
      <c r="AA59" s="45">
        <v>2132.4136618601106</v>
      </c>
      <c r="AB59" s="45">
        <v>2130.5106922266232</v>
      </c>
      <c r="AC59" s="45">
        <v>2128.3404935610406</v>
      </c>
      <c r="AD59" s="45">
        <v>2126.2404962543123</v>
      </c>
      <c r="AE59" s="45">
        <v>2124.1416394110211</v>
      </c>
      <c r="AF59" s="45">
        <v>2121.6870048186456</v>
      </c>
      <c r="AG59" s="45">
        <v>2120.9358696996469</v>
      </c>
      <c r="AH59" s="45">
        <v>2121.0963026676436</v>
      </c>
      <c r="AI59" s="45">
        <v>2121.226964295684</v>
      </c>
      <c r="AJ59" s="197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M59" s="45"/>
      <c r="BN59" s="45"/>
      <c r="BO59" s="45"/>
      <c r="BP59" s="45"/>
      <c r="BQ59" s="45"/>
      <c r="BR59" s="45"/>
    </row>
    <row r="60" spans="1:70" s="48" customFormat="1" x14ac:dyDescent="0.25">
      <c r="A60" s="220" t="s">
        <v>55</v>
      </c>
      <c r="B60" s="46" t="s">
        <v>62</v>
      </c>
      <c r="C60" s="246">
        <v>21.835770299330552</v>
      </c>
      <c r="D60" s="246">
        <v>21.827266329084281</v>
      </c>
      <c r="E60" s="246">
        <v>21.827266329084281</v>
      </c>
      <c r="F60" s="246">
        <v>21.827266329084281</v>
      </c>
      <c r="G60" s="246">
        <v>21.827266329084281</v>
      </c>
      <c r="H60" s="246">
        <v>21.827266329084281</v>
      </c>
      <c r="I60" s="246">
        <v>21.827266329084281</v>
      </c>
      <c r="J60" s="246">
        <v>21.827266329084281</v>
      </c>
      <c r="K60" s="246">
        <v>21.827266329084281</v>
      </c>
      <c r="L60" s="246">
        <v>21.82155565043573</v>
      </c>
      <c r="M60" s="246">
        <v>18.207144161001271</v>
      </c>
      <c r="N60" s="246">
        <v>18.2011079451966</v>
      </c>
      <c r="O60" s="45">
        <v>18.2011079451966</v>
      </c>
      <c r="P60" s="45">
        <v>18.2011079451966</v>
      </c>
      <c r="Q60" s="45">
        <v>18.094230385927982</v>
      </c>
      <c r="R60" s="45">
        <v>18.115395076746129</v>
      </c>
      <c r="S60" s="45">
        <v>18.893806656693961</v>
      </c>
      <c r="T60" s="45">
        <v>18.157724458382539</v>
      </c>
      <c r="U60" s="45">
        <v>18.285766708469311</v>
      </c>
      <c r="V60" s="45">
        <v>18.28080155089399</v>
      </c>
      <c r="W60" s="45">
        <v>3.68179622561924</v>
      </c>
      <c r="X60" s="45">
        <v>3.6913860305458401</v>
      </c>
      <c r="Y60" s="45">
        <v>3.7106871532377599</v>
      </c>
      <c r="Z60" s="45">
        <v>3.8451590730965899</v>
      </c>
      <c r="AA60" s="45">
        <v>3.5485870651810401</v>
      </c>
      <c r="AB60" s="45">
        <v>3.7402735034151</v>
      </c>
      <c r="AC60" s="45">
        <v>3.7322246503011502</v>
      </c>
      <c r="AD60" s="45">
        <v>3.7235264700331898</v>
      </c>
      <c r="AE60" s="45">
        <v>3.73353257042216</v>
      </c>
      <c r="AF60" s="45">
        <v>3.7363271815979298</v>
      </c>
      <c r="AG60" s="45">
        <v>13.90934919655686</v>
      </c>
      <c r="AH60" s="45">
        <v>8.8084032123708891</v>
      </c>
      <c r="AI60" s="45">
        <v>12.138750798794012</v>
      </c>
      <c r="AJ60" s="196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M60" s="45"/>
      <c r="BN60" s="45"/>
      <c r="BO60" s="45"/>
      <c r="BP60" s="45"/>
      <c r="BQ60" s="45"/>
      <c r="BR60" s="45"/>
    </row>
    <row r="61" spans="1:70" s="48" customFormat="1" x14ac:dyDescent="0.25">
      <c r="A61" s="220" t="s">
        <v>56</v>
      </c>
      <c r="B61" s="46" t="s">
        <v>62</v>
      </c>
      <c r="C61" s="246">
        <v>0</v>
      </c>
      <c r="D61" s="246">
        <v>0</v>
      </c>
      <c r="E61" s="246">
        <v>0</v>
      </c>
      <c r="F61" s="246">
        <v>0</v>
      </c>
      <c r="G61" s="246">
        <v>0</v>
      </c>
      <c r="H61" s="246">
        <v>0</v>
      </c>
      <c r="I61" s="246">
        <v>0.10689022775819</v>
      </c>
      <c r="J61" s="246">
        <v>0.10674873743431</v>
      </c>
      <c r="K61" s="246">
        <v>0.10873691145382</v>
      </c>
      <c r="L61" s="246">
        <v>0.10780640770687</v>
      </c>
      <c r="M61" s="246">
        <v>0.10768776616952</v>
      </c>
      <c r="N61" s="246">
        <v>0.10682318498446</v>
      </c>
      <c r="O61" s="45">
        <v>0.10620230502300999</v>
      </c>
      <c r="P61" s="45">
        <v>0.10652326412591</v>
      </c>
      <c r="Q61" s="45">
        <v>0.10640710952015001</v>
      </c>
      <c r="R61" s="45">
        <v>0.10647463048648</v>
      </c>
      <c r="S61" s="45">
        <v>0.10563383815223</v>
      </c>
      <c r="T61" s="45">
        <v>0.10492290689977</v>
      </c>
      <c r="U61" s="45">
        <v>0.10898761016755</v>
      </c>
      <c r="V61" s="45">
        <v>0.11161212320005</v>
      </c>
      <c r="W61" s="45">
        <v>0.11985385398039999</v>
      </c>
      <c r="X61" s="45">
        <v>0.12875025977714999</v>
      </c>
      <c r="Y61" s="45">
        <v>0.14527232008084001</v>
      </c>
      <c r="Z61" s="45">
        <v>0.16342041975901</v>
      </c>
      <c r="AA61" s="45">
        <v>0.18121264627174999</v>
      </c>
      <c r="AB61" s="45">
        <v>0.21507248360146</v>
      </c>
      <c r="AC61" s="45">
        <v>0.22550291985755999</v>
      </c>
      <c r="AD61" s="45">
        <v>0.25123833789170003</v>
      </c>
      <c r="AE61" s="45">
        <v>0.29220536366025002</v>
      </c>
      <c r="AF61" s="45">
        <v>0.31323157774732002</v>
      </c>
      <c r="AG61" s="45">
        <v>0.32432209341687002</v>
      </c>
      <c r="AH61" s="45">
        <v>0.33542187815258001</v>
      </c>
      <c r="AI61" s="45">
        <v>-0.11493795105630054</v>
      </c>
      <c r="AJ61" s="198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M61" s="45"/>
      <c r="BN61" s="45"/>
      <c r="BO61" s="45"/>
      <c r="BP61" s="45"/>
      <c r="BQ61" s="45"/>
      <c r="BR61" s="45"/>
    </row>
    <row r="62" spans="1:70" s="49" customFormat="1" x14ac:dyDescent="0.25">
      <c r="A62" s="221" t="s">
        <v>24</v>
      </c>
      <c r="B62" s="46" t="s">
        <v>62</v>
      </c>
      <c r="C62" s="268">
        <v>9609.6004528933481</v>
      </c>
      <c r="D62" s="268">
        <v>9617.4355736939378</v>
      </c>
      <c r="E62" s="268">
        <v>9609.4800572095119</v>
      </c>
      <c r="F62" s="268">
        <v>9602.6781818855197</v>
      </c>
      <c r="G62" s="268">
        <v>9597.9787384292322</v>
      </c>
      <c r="H62" s="268">
        <v>9587.1614890733144</v>
      </c>
      <c r="I62" s="268">
        <v>9584.2836076878266</v>
      </c>
      <c r="J62" s="268">
        <v>9582.330963081733</v>
      </c>
      <c r="K62" s="268">
        <v>9584.9286285539765</v>
      </c>
      <c r="L62" s="268">
        <v>9593.2889257631323</v>
      </c>
      <c r="M62" s="268">
        <v>9603.9176405853632</v>
      </c>
      <c r="N62" s="268">
        <v>9616.5693591975523</v>
      </c>
      <c r="O62" s="47">
        <v>9633.9386271887543</v>
      </c>
      <c r="P62" s="47">
        <v>9633.5512227228592</v>
      </c>
      <c r="Q62" s="47">
        <v>9634.9372557064034</v>
      </c>
      <c r="R62" s="47">
        <v>9635.4429681046913</v>
      </c>
      <c r="S62" s="47">
        <v>9698.3921166557375</v>
      </c>
      <c r="T62" s="47">
        <v>9602.133213469051</v>
      </c>
      <c r="U62" s="47">
        <v>9642.7038909593139</v>
      </c>
      <c r="V62" s="47">
        <v>9633.0671388632345</v>
      </c>
      <c r="W62" s="47">
        <v>9596.3884139348411</v>
      </c>
      <c r="X62" s="47">
        <v>9569.6010920516528</v>
      </c>
      <c r="Y62" s="47">
        <v>9563.3130118209174</v>
      </c>
      <c r="Z62" s="47">
        <v>9549.7315494546528</v>
      </c>
      <c r="AA62" s="47">
        <v>9529.3776963808523</v>
      </c>
      <c r="AB62" s="47">
        <v>9506.102469169191</v>
      </c>
      <c r="AC62" s="47">
        <v>9476.7725055466381</v>
      </c>
      <c r="AD62" s="47">
        <v>9436.6729756288969</v>
      </c>
      <c r="AE62" s="47">
        <v>9410.0772356050275</v>
      </c>
      <c r="AF62" s="47">
        <v>9410.6871804963557</v>
      </c>
      <c r="AG62" s="47">
        <v>9421.1456256380152</v>
      </c>
      <c r="AH62" s="47">
        <v>9398.1797703569009</v>
      </c>
      <c r="AI62" s="47">
        <v>9371.6006168717067</v>
      </c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M62" s="45"/>
      <c r="BN62" s="45"/>
      <c r="BO62" s="45"/>
      <c r="BP62" s="45"/>
      <c r="BQ62" s="45"/>
      <c r="BR62" s="45"/>
    </row>
    <row r="63" spans="1:70" s="60" customFormat="1" ht="43.5" customHeight="1" x14ac:dyDescent="0.25">
      <c r="A63" s="218" t="s">
        <v>29</v>
      </c>
      <c r="B63" s="58"/>
      <c r="C63" s="276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381"/>
      <c r="P63" s="381"/>
      <c r="Q63" s="381"/>
      <c r="R63" s="381"/>
      <c r="S63" s="381"/>
      <c r="T63" s="381"/>
      <c r="U63" s="381"/>
      <c r="V63" s="381"/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59"/>
    </row>
    <row r="64" spans="1:70" s="48" customFormat="1" x14ac:dyDescent="0.25">
      <c r="A64" s="220" t="s">
        <v>47</v>
      </c>
      <c r="B64" s="46" t="s">
        <v>62</v>
      </c>
      <c r="C64" s="246">
        <v>188.34315153375513</v>
      </c>
      <c r="D64" s="246">
        <v>193.25672239123864</v>
      </c>
      <c r="E64" s="246">
        <v>208.32660926029595</v>
      </c>
      <c r="F64" s="246">
        <v>221.06013246601577</v>
      </c>
      <c r="G64" s="246">
        <v>232.70843559725489</v>
      </c>
      <c r="H64" s="246">
        <v>244.54636921729912</v>
      </c>
      <c r="I64" s="246">
        <v>248.12376064781529</v>
      </c>
      <c r="J64" s="246">
        <v>251.71505201373867</v>
      </c>
      <c r="K64" s="246">
        <v>258.00592191667084</v>
      </c>
      <c r="L64" s="246">
        <v>265.17198456739635</v>
      </c>
      <c r="M64" s="246">
        <v>270.99212120804611</v>
      </c>
      <c r="N64" s="246">
        <v>280.03419595357752</v>
      </c>
      <c r="O64" s="45">
        <v>280.61346175022948</v>
      </c>
      <c r="P64" s="45">
        <v>281.06826964390666</v>
      </c>
      <c r="Q64" s="45">
        <v>289.3775934958324</v>
      </c>
      <c r="R64" s="45">
        <v>277.2825745549988</v>
      </c>
      <c r="S64" s="45">
        <v>311.31723678982939</v>
      </c>
      <c r="T64" s="45">
        <v>306.95765195547676</v>
      </c>
      <c r="U64" s="45">
        <v>291.63201087087157</v>
      </c>
      <c r="V64" s="45">
        <v>280.43416627171723</v>
      </c>
      <c r="W64" s="45">
        <v>279.45451272536059</v>
      </c>
      <c r="X64" s="45">
        <v>254.44346898462703</v>
      </c>
      <c r="Y64" s="45">
        <v>226.01303191926445</v>
      </c>
      <c r="Z64" s="45">
        <v>240.41647379083136</v>
      </c>
      <c r="AA64" s="45">
        <v>238.24983784273928</v>
      </c>
      <c r="AB64" s="45">
        <v>234.29881732130261</v>
      </c>
      <c r="AC64" s="45">
        <v>226.43723717776425</v>
      </c>
      <c r="AD64" s="45">
        <v>219.46902256096413</v>
      </c>
      <c r="AE64" s="45">
        <v>227.40865753842743</v>
      </c>
      <c r="AF64" s="45">
        <v>188.44997211311514</v>
      </c>
      <c r="AG64" s="45">
        <v>213.91760704683617</v>
      </c>
      <c r="AH64" s="45">
        <v>210.35359044823616</v>
      </c>
      <c r="AI64" s="45">
        <v>200.31870121092686</v>
      </c>
      <c r="AJ64" s="31"/>
      <c r="AK64" s="197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</row>
    <row r="65" spans="1:63" s="48" customFormat="1" x14ac:dyDescent="0.25">
      <c r="A65" s="220" t="s">
        <v>48</v>
      </c>
      <c r="B65" s="46" t="s">
        <v>62</v>
      </c>
      <c r="C65" s="246">
        <v>0</v>
      </c>
      <c r="D65" s="246">
        <v>0</v>
      </c>
      <c r="E65" s="246">
        <v>0</v>
      </c>
      <c r="F65" s="246">
        <v>0</v>
      </c>
      <c r="G65" s="246">
        <v>0</v>
      </c>
      <c r="H65" s="246">
        <v>0.35119999999999996</v>
      </c>
      <c r="I65" s="246">
        <v>0.35119999999999996</v>
      </c>
      <c r="J65" s="246">
        <v>0.35119999999999996</v>
      </c>
      <c r="K65" s="246">
        <v>0.35119999999999996</v>
      </c>
      <c r="L65" s="246">
        <v>0.35119999999999996</v>
      </c>
      <c r="M65" s="246">
        <v>0.35119999999999996</v>
      </c>
      <c r="N65" s="246">
        <v>0.35119999999999996</v>
      </c>
      <c r="O65" s="45">
        <v>0.35119999999999996</v>
      </c>
      <c r="P65" s="45">
        <v>0.52679999999999993</v>
      </c>
      <c r="Q65" s="45">
        <v>0.52679999999999993</v>
      </c>
      <c r="R65" s="45">
        <v>0.878</v>
      </c>
      <c r="S65" s="45">
        <v>1.4047999999999998</v>
      </c>
      <c r="T65" s="45">
        <v>1.756</v>
      </c>
      <c r="U65" s="45">
        <v>1.8625891999999999</v>
      </c>
      <c r="V65" s="45">
        <v>2.2367794543999997</v>
      </c>
      <c r="W65" s="45">
        <v>2.6769409079200002</v>
      </c>
      <c r="X65" s="45">
        <v>2.5077241083999997</v>
      </c>
      <c r="Y65" s="45">
        <v>1.9630763</v>
      </c>
      <c r="Z65" s="45">
        <v>2.6282052</v>
      </c>
      <c r="AA65" s="45">
        <v>3.5365840000000004</v>
      </c>
      <c r="AB65" s="45">
        <v>3.7405258400000001</v>
      </c>
      <c r="AC65" s="45">
        <v>4.005311324</v>
      </c>
      <c r="AD65" s="45">
        <v>3.8114029168000005</v>
      </c>
      <c r="AE65" s="45">
        <v>4.2153498204000002</v>
      </c>
      <c r="AF65" s="45">
        <v>4.1906804963599997</v>
      </c>
      <c r="AG65" s="45">
        <v>5.6001363352000011</v>
      </c>
      <c r="AH65" s="45">
        <v>5.4946010899999997</v>
      </c>
      <c r="AI65" s="45">
        <v>5.5507836051999995</v>
      </c>
      <c r="AJ65" s="31"/>
      <c r="AK65" s="197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</row>
    <row r="66" spans="1:63" s="48" customFormat="1" x14ac:dyDescent="0.25">
      <c r="A66" s="220" t="s">
        <v>49</v>
      </c>
      <c r="B66" s="46" t="s">
        <v>62</v>
      </c>
      <c r="C66" s="246">
        <v>15.600052964345515</v>
      </c>
      <c r="D66" s="246">
        <v>15.482561392970339</v>
      </c>
      <c r="E66" s="246">
        <v>15.090417015446921</v>
      </c>
      <c r="F66" s="246">
        <v>12.969726427709464</v>
      </c>
      <c r="G66" s="246">
        <v>11.998726195395655</v>
      </c>
      <c r="H66" s="246">
        <v>10.652491415063672</v>
      </c>
      <c r="I66" s="246">
        <v>9.5904339991834107</v>
      </c>
      <c r="J66" s="246">
        <v>9.2159920304327336</v>
      </c>
      <c r="K66" s="246">
        <v>7.8716958547851945</v>
      </c>
      <c r="L66" s="246">
        <v>6.5162739195936084</v>
      </c>
      <c r="M66" s="246">
        <v>6.260771279389818</v>
      </c>
      <c r="N66" s="246">
        <v>5.7366936821994381</v>
      </c>
      <c r="O66" s="45">
        <v>5.3423629461557942</v>
      </c>
      <c r="P66" s="45">
        <v>4.6138064720172016</v>
      </c>
      <c r="Q66" s="45">
        <v>6.9203627534090515</v>
      </c>
      <c r="R66" s="45">
        <v>5.5573345470239897</v>
      </c>
      <c r="S66" s="45">
        <v>5.7497759114371663</v>
      </c>
      <c r="T66" s="45">
        <v>8.7305811954460175</v>
      </c>
      <c r="U66" s="45">
        <v>7.018919753655064</v>
      </c>
      <c r="V66" s="45">
        <v>6.9010512572312743</v>
      </c>
      <c r="W66" s="45">
        <v>6.6899681626095795</v>
      </c>
      <c r="X66" s="45">
        <v>7.3850005751473908</v>
      </c>
      <c r="Y66" s="45">
        <v>7.1131856831429161</v>
      </c>
      <c r="Z66" s="45">
        <v>6.0870657461533337</v>
      </c>
      <c r="AA66" s="45">
        <v>8.2343240362550105</v>
      </c>
      <c r="AB66" s="45">
        <v>7.5686363171544144</v>
      </c>
      <c r="AC66" s="45">
        <v>8.1470449380097314</v>
      </c>
      <c r="AD66" s="45">
        <v>8.5611423208870931</v>
      </c>
      <c r="AE66" s="45">
        <v>7.568719307270765</v>
      </c>
      <c r="AF66" s="45">
        <v>9.992911793489851</v>
      </c>
      <c r="AG66" s="45">
        <v>6.9796963079934322</v>
      </c>
      <c r="AH66" s="45">
        <v>8.1376844847120768</v>
      </c>
      <c r="AI66" s="45">
        <v>11.119387800917355</v>
      </c>
      <c r="AJ66" s="31"/>
      <c r="AK66" s="197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</row>
    <row r="67" spans="1:63" s="48" customFormat="1" x14ac:dyDescent="0.25">
      <c r="A67" s="220" t="s">
        <v>50</v>
      </c>
      <c r="B67" s="46" t="s">
        <v>62</v>
      </c>
      <c r="C67" s="246">
        <v>53.743072334603724</v>
      </c>
      <c r="D67" s="246">
        <v>57.108050265118095</v>
      </c>
      <c r="E67" s="246">
        <v>56.335619422390145</v>
      </c>
      <c r="F67" s="246">
        <v>60.520605785331973</v>
      </c>
      <c r="G67" s="246">
        <v>55.796910682099977</v>
      </c>
      <c r="H67" s="246">
        <v>58.107862025803463</v>
      </c>
      <c r="I67" s="246">
        <v>70.557907694159425</v>
      </c>
      <c r="J67" s="246">
        <v>74.961448531092131</v>
      </c>
      <c r="K67" s="246">
        <v>60.235867771027998</v>
      </c>
      <c r="L67" s="246">
        <v>61.928385707468891</v>
      </c>
      <c r="M67" s="246">
        <v>68.302404426856882</v>
      </c>
      <c r="N67" s="246">
        <v>68.503436310149908</v>
      </c>
      <c r="O67" s="45">
        <v>81.699827807643587</v>
      </c>
      <c r="P67" s="45">
        <v>73.906846962443211</v>
      </c>
      <c r="Q67" s="45">
        <v>65.107114929675845</v>
      </c>
      <c r="R67" s="45">
        <v>60.935709227146319</v>
      </c>
      <c r="S67" s="45">
        <v>52.190458121963836</v>
      </c>
      <c r="T67" s="45">
        <v>54.258196257271024</v>
      </c>
      <c r="U67" s="45">
        <v>49.80231027003191</v>
      </c>
      <c r="V67" s="45">
        <v>46.552813309456923</v>
      </c>
      <c r="W67" s="45">
        <v>44.749510181722954</v>
      </c>
      <c r="X67" s="45">
        <v>46.250366564381679</v>
      </c>
      <c r="Y67" s="45">
        <v>52.720056964503797</v>
      </c>
      <c r="Z67" s="45">
        <v>48.878345983261816</v>
      </c>
      <c r="AA67" s="45">
        <v>42.374593795298622</v>
      </c>
      <c r="AB67" s="45">
        <v>48.961512316483322</v>
      </c>
      <c r="AC67" s="45">
        <v>43.467307136656565</v>
      </c>
      <c r="AD67" s="45">
        <v>47.32640473621089</v>
      </c>
      <c r="AE67" s="45">
        <v>49.765087234501038</v>
      </c>
      <c r="AF67" s="45">
        <v>45.443303561393918</v>
      </c>
      <c r="AG67" s="45">
        <v>43.954444053000685</v>
      </c>
      <c r="AH67" s="45">
        <v>47.560278676620186</v>
      </c>
      <c r="AI67" s="45">
        <v>47.564757319510285</v>
      </c>
      <c r="AJ67" s="31"/>
      <c r="AK67" s="197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</row>
    <row r="68" spans="1:63" s="49" customFormat="1" x14ac:dyDescent="0.25">
      <c r="A68" s="221" t="s">
        <v>24</v>
      </c>
      <c r="B68" s="46" t="s">
        <v>62</v>
      </c>
      <c r="C68" s="268">
        <v>257.68627683270438</v>
      </c>
      <c r="D68" s="268">
        <v>265.84733404932706</v>
      </c>
      <c r="E68" s="268">
        <v>279.75264569813299</v>
      </c>
      <c r="F68" s="268">
        <v>294.5504646790572</v>
      </c>
      <c r="G68" s="268">
        <v>300.5040724747505</v>
      </c>
      <c r="H68" s="268">
        <v>313.65792265816629</v>
      </c>
      <c r="I68" s="268">
        <v>328.62330234115814</v>
      </c>
      <c r="J68" s="268">
        <v>336.24369257526354</v>
      </c>
      <c r="K68" s="268">
        <v>326.46468554248401</v>
      </c>
      <c r="L68" s="268">
        <v>333.96784419445885</v>
      </c>
      <c r="M68" s="268">
        <v>345.9064969142928</v>
      </c>
      <c r="N68" s="268">
        <v>354.62552594592682</v>
      </c>
      <c r="O68" s="47">
        <v>368.00685250402887</v>
      </c>
      <c r="P68" s="47">
        <v>360.11572307836707</v>
      </c>
      <c r="Q68" s="47">
        <v>361.93187117891728</v>
      </c>
      <c r="R68" s="47">
        <v>344.65361832916909</v>
      </c>
      <c r="S68" s="47">
        <v>370.66227082323041</v>
      </c>
      <c r="T68" s="47">
        <v>371.70242940819378</v>
      </c>
      <c r="U68" s="47">
        <v>350.31583009455852</v>
      </c>
      <c r="V68" s="47">
        <v>336.12481029280548</v>
      </c>
      <c r="W68" s="47">
        <v>333.57093197761316</v>
      </c>
      <c r="X68" s="47">
        <v>310.58656023255611</v>
      </c>
      <c r="Y68" s="47">
        <v>287.80935086691119</v>
      </c>
      <c r="Z68" s="47">
        <v>298.01009072024652</v>
      </c>
      <c r="AA68" s="47">
        <v>292.39533967429293</v>
      </c>
      <c r="AB68" s="47">
        <v>294.56949179494035</v>
      </c>
      <c r="AC68" s="47">
        <v>282.05690057643056</v>
      </c>
      <c r="AD68" s="47">
        <v>279.16797253486209</v>
      </c>
      <c r="AE68" s="47">
        <v>288.95781390059926</v>
      </c>
      <c r="AF68" s="47">
        <v>248.07686796435888</v>
      </c>
      <c r="AG68" s="47">
        <v>270.45188374303029</v>
      </c>
      <c r="AH68" s="47">
        <v>271.54615469956843</v>
      </c>
      <c r="AI68" s="47">
        <v>264.5536299365545</v>
      </c>
      <c r="AJ68" s="41"/>
      <c r="AK68" s="35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</row>
    <row r="69" spans="1:63" s="55" customFormat="1" ht="43.5" customHeight="1" x14ac:dyDescent="0.25">
      <c r="A69" s="512" t="s">
        <v>117</v>
      </c>
      <c r="B69" s="512"/>
      <c r="C69" s="280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382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  <c r="AA69" s="382"/>
      <c r="AB69" s="382"/>
      <c r="AC69" s="382"/>
      <c r="AD69" s="382"/>
      <c r="AE69" s="382"/>
      <c r="AF69" s="382"/>
      <c r="AG69" s="382"/>
      <c r="AH69" s="382"/>
      <c r="AI69" s="382"/>
      <c r="AJ69" s="54"/>
    </row>
    <row r="70" spans="1:63" s="48" customFormat="1" x14ac:dyDescent="0.25">
      <c r="A70" s="220" t="s">
        <v>57</v>
      </c>
      <c r="B70" s="46" t="s">
        <v>62</v>
      </c>
      <c r="C70" s="246">
        <v>221.10937807666664</v>
      </c>
      <c r="D70" s="246">
        <v>223.45648422493338</v>
      </c>
      <c r="E70" s="246">
        <v>204.96673222053337</v>
      </c>
      <c r="F70" s="246">
        <v>196.93769391346669</v>
      </c>
      <c r="G70" s="246">
        <v>215.03342151853334</v>
      </c>
      <c r="H70" s="246">
        <v>237.71387227506665</v>
      </c>
      <c r="I70" s="246">
        <v>273.30475524573336</v>
      </c>
      <c r="J70" s="246">
        <v>294.05093427306673</v>
      </c>
      <c r="K70" s="246">
        <v>340.36743871786666</v>
      </c>
      <c r="L70" s="246">
        <v>365.77115387800001</v>
      </c>
      <c r="M70" s="246">
        <v>410.43408736853331</v>
      </c>
      <c r="N70" s="246">
        <v>351.43484296319997</v>
      </c>
      <c r="O70" s="45">
        <v>311.89578576600002</v>
      </c>
      <c r="P70" s="45">
        <v>335.20031285813332</v>
      </c>
      <c r="Q70" s="45">
        <v>382.51090829640003</v>
      </c>
      <c r="R70" s="45">
        <v>424.43004818280002</v>
      </c>
      <c r="S70" s="45">
        <v>503.20407568560006</v>
      </c>
      <c r="T70" s="45">
        <v>514.92035819013336</v>
      </c>
      <c r="U70" s="45">
        <v>430.65361113226669</v>
      </c>
      <c r="V70" s="45">
        <v>345.61492852480001</v>
      </c>
      <c r="W70" s="45">
        <v>379.7535549454667</v>
      </c>
      <c r="X70" s="45">
        <v>424.71952189760009</v>
      </c>
      <c r="Y70" s="45">
        <v>445.07818250000008</v>
      </c>
      <c r="Z70" s="45">
        <v>502.36303520266659</v>
      </c>
      <c r="AA70" s="45">
        <v>584.78753803533334</v>
      </c>
      <c r="AB70" s="45">
        <v>679.12283684040005</v>
      </c>
      <c r="AC70" s="45">
        <v>923.85523979279992</v>
      </c>
      <c r="AD70" s="45">
        <v>1155.4370035488</v>
      </c>
      <c r="AE70" s="45">
        <v>1294.8181528967998</v>
      </c>
      <c r="AF70" s="45">
        <v>963.65322670770036</v>
      </c>
      <c r="AG70" s="45">
        <v>263.34999061560001</v>
      </c>
      <c r="AH70" s="45">
        <v>415.3539187728</v>
      </c>
      <c r="AI70" s="45">
        <v>736.44203358506593</v>
      </c>
      <c r="AJ70" s="67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</row>
    <row r="71" spans="1:63" s="48" customFormat="1" x14ac:dyDescent="0.25">
      <c r="A71" s="220" t="s">
        <v>58</v>
      </c>
      <c r="B71" s="46" t="s">
        <v>62</v>
      </c>
      <c r="C71" s="246">
        <v>28.078924997337403</v>
      </c>
      <c r="D71" s="246">
        <v>14.003294293724482</v>
      </c>
      <c r="E71" s="246">
        <v>20.477506171547937</v>
      </c>
      <c r="F71" s="246">
        <v>29.859948628888905</v>
      </c>
      <c r="G71" s="246">
        <v>33.981450185235616</v>
      </c>
      <c r="H71" s="246">
        <v>3.3673142021675906</v>
      </c>
      <c r="I71" s="246">
        <v>19.20316050014323</v>
      </c>
      <c r="J71" s="246">
        <v>38.488416696452902</v>
      </c>
      <c r="K71" s="246">
        <v>52.028676183577467</v>
      </c>
      <c r="L71" s="246">
        <v>39.300358002951661</v>
      </c>
      <c r="M71" s="246">
        <v>54.39266252464077</v>
      </c>
      <c r="N71" s="246">
        <v>59.58949244727156</v>
      </c>
      <c r="O71" s="45">
        <v>85.828630656119159</v>
      </c>
      <c r="P71" s="45">
        <v>19.407378412801254</v>
      </c>
      <c r="Q71" s="45">
        <v>21.049201422195413</v>
      </c>
      <c r="R71" s="45">
        <v>1.7528135484112446</v>
      </c>
      <c r="S71" s="45">
        <v>17.329076702058739</v>
      </c>
      <c r="T71" s="45">
        <v>12.056398064687073</v>
      </c>
      <c r="U71" s="45">
        <v>47.983835185837414</v>
      </c>
      <c r="V71" s="45">
        <v>8.2248711263977814</v>
      </c>
      <c r="W71" s="45">
        <v>0.25239549866666666</v>
      </c>
      <c r="X71" s="45">
        <v>50.095054390143758</v>
      </c>
      <c r="Y71" s="45">
        <v>23.973493968715886</v>
      </c>
      <c r="Z71" s="45">
        <v>78.828862465477414</v>
      </c>
      <c r="AA71" s="45">
        <v>71.218037488772836</v>
      </c>
      <c r="AB71" s="45">
        <v>149.09981223853765</v>
      </c>
      <c r="AC71" s="45">
        <v>186.79232080944891</v>
      </c>
      <c r="AD71" s="45">
        <v>213.30217433150287</v>
      </c>
      <c r="AE71" s="45">
        <v>242.53078987824037</v>
      </c>
      <c r="AF71" s="45">
        <v>205.50549032160174</v>
      </c>
      <c r="AG71" s="45">
        <v>77.945079331447673</v>
      </c>
      <c r="AH71" s="45">
        <v>123.74961420414947</v>
      </c>
      <c r="AI71" s="45">
        <v>312.74026320808593</v>
      </c>
      <c r="AJ71" s="67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</row>
    <row r="72" spans="1:63" s="49" customFormat="1" x14ac:dyDescent="0.25">
      <c r="A72" s="221" t="s">
        <v>24</v>
      </c>
      <c r="B72" s="46" t="s">
        <v>62</v>
      </c>
      <c r="C72" s="268">
        <v>249.18830307400407</v>
      </c>
      <c r="D72" s="268">
        <v>237.45977851865786</v>
      </c>
      <c r="E72" s="268">
        <v>225.4442383920813</v>
      </c>
      <c r="F72" s="268">
        <v>226.79764254235559</v>
      </c>
      <c r="G72" s="268">
        <v>249.01487170376896</v>
      </c>
      <c r="H72" s="268">
        <v>241.08118647723427</v>
      </c>
      <c r="I72" s="268">
        <v>292.50791574587663</v>
      </c>
      <c r="J72" s="268">
        <v>332.53935096951966</v>
      </c>
      <c r="K72" s="268">
        <v>392.39611490144415</v>
      </c>
      <c r="L72" s="268">
        <v>405.07151188095168</v>
      </c>
      <c r="M72" s="268">
        <v>464.82674989317411</v>
      </c>
      <c r="N72" s="268">
        <v>411.02433541047156</v>
      </c>
      <c r="O72" s="47">
        <v>397.72441642211913</v>
      </c>
      <c r="P72" s="47">
        <v>354.60769127093454</v>
      </c>
      <c r="Q72" s="47">
        <v>403.56010971859541</v>
      </c>
      <c r="R72" s="47">
        <v>426.18286173121129</v>
      </c>
      <c r="S72" s="47">
        <v>520.53315238765879</v>
      </c>
      <c r="T72" s="47">
        <v>526.97675625482043</v>
      </c>
      <c r="U72" s="47">
        <v>478.63744631810414</v>
      </c>
      <c r="V72" s="47">
        <v>353.83979965119778</v>
      </c>
      <c r="W72" s="47">
        <v>380.00595044413336</v>
      </c>
      <c r="X72" s="47">
        <v>474.81457628774382</v>
      </c>
      <c r="Y72" s="47">
        <v>469.05167646871598</v>
      </c>
      <c r="Z72" s="47">
        <v>581.19189766814407</v>
      </c>
      <c r="AA72" s="47">
        <v>656.00557552410612</v>
      </c>
      <c r="AB72" s="47">
        <v>828.22264907893759</v>
      </c>
      <c r="AC72" s="47">
        <v>1110.6475606022489</v>
      </c>
      <c r="AD72" s="47">
        <v>1368.7391778803028</v>
      </c>
      <c r="AE72" s="47">
        <v>1537.3489427750405</v>
      </c>
      <c r="AF72" s="47">
        <v>1169.1587170293021</v>
      </c>
      <c r="AG72" s="47">
        <v>341.29506994704764</v>
      </c>
      <c r="AH72" s="47">
        <v>539.1035329769494</v>
      </c>
      <c r="AI72" s="47">
        <v>1049.1822967931521</v>
      </c>
      <c r="AJ72" s="68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</row>
    <row r="75" spans="1:63" s="374" customFormat="1" ht="15.75" thickBot="1" x14ac:dyDescent="0.3">
      <c r="A75" s="370"/>
      <c r="B75" s="371"/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  <c r="BA75" s="373"/>
      <c r="BB75" s="373"/>
      <c r="BC75" s="373"/>
      <c r="BD75" s="373"/>
      <c r="BE75" s="373"/>
      <c r="BF75" s="373"/>
      <c r="BG75" s="373"/>
      <c r="BH75" s="373"/>
      <c r="BI75" s="373"/>
      <c r="BJ75" s="373"/>
      <c r="BK75" s="373"/>
    </row>
    <row r="76" spans="1:63" ht="15.75" thickTop="1" x14ac:dyDescent="0.25"/>
    <row r="77" spans="1:63" x14ac:dyDescent="0.25">
      <c r="A77" s="224" t="s">
        <v>135</v>
      </c>
    </row>
    <row r="78" spans="1:63" x14ac:dyDescent="0.25">
      <c r="A78" s="220" t="str">
        <f>A12</f>
        <v>Fiskiskip</v>
      </c>
      <c r="B78" s="46" t="s">
        <v>62</v>
      </c>
      <c r="C78" s="368">
        <f t="shared" ref="C78:AI78" si="10">C12</f>
        <v>760.43743715697804</v>
      </c>
      <c r="D78" s="368">
        <f t="shared" si="10"/>
        <v>738.54790545981575</v>
      </c>
      <c r="E78" s="368">
        <f t="shared" si="10"/>
        <v>817.72261535831558</v>
      </c>
      <c r="F78" s="368">
        <f t="shared" si="10"/>
        <v>875.35407857239727</v>
      </c>
      <c r="G78" s="368">
        <f t="shared" si="10"/>
        <v>858.59988349043726</v>
      </c>
      <c r="H78" s="368">
        <f t="shared" si="10"/>
        <v>921.58739468062106</v>
      </c>
      <c r="I78" s="368">
        <f t="shared" si="10"/>
        <v>941.8355393211059</v>
      </c>
      <c r="J78" s="368">
        <f t="shared" si="10"/>
        <v>928.43528249451151</v>
      </c>
      <c r="K78" s="368">
        <f t="shared" si="10"/>
        <v>913.7304185060168</v>
      </c>
      <c r="L78" s="368">
        <f t="shared" si="10"/>
        <v>896.73666811718942</v>
      </c>
      <c r="M78" s="368">
        <f t="shared" si="10"/>
        <v>891.62636675738338</v>
      </c>
      <c r="N78" s="368">
        <f t="shared" si="10"/>
        <v>735.43512282644895</v>
      </c>
      <c r="O78" s="368">
        <f t="shared" si="10"/>
        <v>833.44738299320807</v>
      </c>
      <c r="P78" s="368">
        <f t="shared" si="10"/>
        <v>800.59763840041353</v>
      </c>
      <c r="Q78" s="368">
        <f t="shared" si="10"/>
        <v>822.10422373737845</v>
      </c>
      <c r="R78" s="368">
        <f t="shared" si="10"/>
        <v>742.27579695757936</v>
      </c>
      <c r="S78" s="368">
        <f t="shared" si="10"/>
        <v>676.16624793131371</v>
      </c>
      <c r="T78" s="368">
        <f t="shared" si="10"/>
        <v>768.90031104164586</v>
      </c>
      <c r="U78" s="368">
        <f t="shared" si="10"/>
        <v>706.67813037021858</v>
      </c>
      <c r="V78" s="368">
        <f t="shared" si="10"/>
        <v>762.70393720745039</v>
      </c>
      <c r="W78" s="368">
        <f t="shared" si="10"/>
        <v>726.56824505484042</v>
      </c>
      <c r="X78" s="368">
        <f t="shared" si="10"/>
        <v>657.20260984912954</v>
      </c>
      <c r="Y78" s="368">
        <f t="shared" si="10"/>
        <v>651.37378056662806</v>
      </c>
      <c r="Z78" s="368">
        <f t="shared" si="10"/>
        <v>614.72284085059744</v>
      </c>
      <c r="AA78" s="368">
        <f t="shared" si="10"/>
        <v>606.24671374501463</v>
      </c>
      <c r="AB78" s="368">
        <f t="shared" si="10"/>
        <v>621.21667747516926</v>
      </c>
      <c r="AC78" s="368">
        <f t="shared" si="10"/>
        <v>520.73402822355308</v>
      </c>
      <c r="AD78" s="368">
        <f t="shared" si="10"/>
        <v>530.38114253534809</v>
      </c>
      <c r="AE78" s="368">
        <f t="shared" si="10"/>
        <v>546.90019133575004</v>
      </c>
      <c r="AF78" s="368">
        <f t="shared" si="10"/>
        <v>518.36234827609735</v>
      </c>
      <c r="AG78" s="368">
        <f t="shared" si="10"/>
        <v>509.4936336131226</v>
      </c>
      <c r="AH78" s="368">
        <f t="shared" si="10"/>
        <v>574.18107497655603</v>
      </c>
      <c r="AI78" s="368">
        <f t="shared" si="10"/>
        <v>483.84979942226926</v>
      </c>
    </row>
    <row r="79" spans="1:63" x14ac:dyDescent="0.25">
      <c r="A79" s="220" t="str">
        <f>A13</f>
        <v>Vegasamgöngur</v>
      </c>
      <c r="B79" s="46" t="s">
        <v>62</v>
      </c>
      <c r="C79" s="368">
        <f t="shared" ref="C79:AI79" si="11">C13</f>
        <v>530.6875025223419</v>
      </c>
      <c r="D79" s="368">
        <f t="shared" si="11"/>
        <v>549.15876425011709</v>
      </c>
      <c r="E79" s="368">
        <f t="shared" si="11"/>
        <v>563.61369233292567</v>
      </c>
      <c r="F79" s="368">
        <f t="shared" si="11"/>
        <v>560.42686948518008</v>
      </c>
      <c r="G79" s="368">
        <f t="shared" si="11"/>
        <v>568.38582720172917</v>
      </c>
      <c r="H79" s="368">
        <f t="shared" si="11"/>
        <v>558.148206043963</v>
      </c>
      <c r="I79" s="368">
        <f t="shared" si="11"/>
        <v>538.7716287288938</v>
      </c>
      <c r="J79" s="368">
        <f t="shared" si="11"/>
        <v>570.03307543849473</v>
      </c>
      <c r="K79" s="368">
        <f t="shared" si="11"/>
        <v>578.61285730233681</v>
      </c>
      <c r="L79" s="368">
        <f t="shared" si="11"/>
        <v>604.17883527958486</v>
      </c>
      <c r="M79" s="368">
        <f t="shared" si="11"/>
        <v>615.72240171712576</v>
      </c>
      <c r="N79" s="368">
        <f t="shared" si="11"/>
        <v>622.27473347955288</v>
      </c>
      <c r="O79" s="368">
        <f t="shared" si="11"/>
        <v>631.11207564596589</v>
      </c>
      <c r="P79" s="368">
        <f t="shared" si="11"/>
        <v>709.88859870493513</v>
      </c>
      <c r="Q79" s="368">
        <f t="shared" si="11"/>
        <v>746.62253694691617</v>
      </c>
      <c r="R79" s="368">
        <f t="shared" si="11"/>
        <v>774.95470613780287</v>
      </c>
      <c r="S79" s="368">
        <f t="shared" si="11"/>
        <v>883.41144498170718</v>
      </c>
      <c r="T79" s="368">
        <f t="shared" si="11"/>
        <v>914.91713253634725</v>
      </c>
      <c r="U79" s="368">
        <f t="shared" si="11"/>
        <v>861.17776940530962</v>
      </c>
      <c r="V79" s="368">
        <f t="shared" si="11"/>
        <v>861.96894493001867</v>
      </c>
      <c r="W79" s="368">
        <f t="shared" si="11"/>
        <v>814.45229993916655</v>
      </c>
      <c r="X79" s="368">
        <f t="shared" si="11"/>
        <v>796.0575165531028</v>
      </c>
      <c r="Y79" s="368">
        <f t="shared" si="11"/>
        <v>790.6124162300797</v>
      </c>
      <c r="Z79" s="368">
        <f t="shared" si="11"/>
        <v>805.0800900793148</v>
      </c>
      <c r="AA79" s="368">
        <f t="shared" si="11"/>
        <v>804.19579774012311</v>
      </c>
      <c r="AB79" s="368">
        <f t="shared" si="11"/>
        <v>826.79352678517716</v>
      </c>
      <c r="AC79" s="368">
        <f t="shared" si="11"/>
        <v>901.9003205985739</v>
      </c>
      <c r="AD79" s="368">
        <f t="shared" si="11"/>
        <v>951.54293739803609</v>
      </c>
      <c r="AE79" s="368">
        <f t="shared" si="11"/>
        <v>977.06341853400272</v>
      </c>
      <c r="AF79" s="368">
        <f t="shared" si="11"/>
        <v>956.72584353009074</v>
      </c>
      <c r="AG79" s="368">
        <f t="shared" si="11"/>
        <v>830.5811480636213</v>
      </c>
      <c r="AH79" s="368">
        <f t="shared" si="11"/>
        <v>859.59329867083193</v>
      </c>
      <c r="AI79" s="368">
        <f t="shared" si="11"/>
        <v>925.60832287035737</v>
      </c>
    </row>
    <row r="80" spans="1:63" x14ac:dyDescent="0.25">
      <c r="A80" s="220" t="str">
        <f>A18</f>
        <v>Jarðvarmavirkjanir</v>
      </c>
      <c r="B80" s="46" t="s">
        <v>62</v>
      </c>
      <c r="C80" s="368">
        <f t="shared" ref="C80:AI80" si="12">C18</f>
        <v>61.574334357545837</v>
      </c>
      <c r="D80" s="368">
        <f t="shared" si="12"/>
        <v>70.154014848439829</v>
      </c>
      <c r="E80" s="368">
        <f t="shared" si="12"/>
        <v>67.791788574964158</v>
      </c>
      <c r="F80" s="368">
        <f t="shared" si="12"/>
        <v>85.572844383378467</v>
      </c>
      <c r="G80" s="368">
        <f t="shared" si="12"/>
        <v>70.319060800123538</v>
      </c>
      <c r="H80" s="368">
        <f t="shared" si="12"/>
        <v>82.457990170658434</v>
      </c>
      <c r="I80" s="368">
        <f t="shared" si="12"/>
        <v>81.53239883625325</v>
      </c>
      <c r="J80" s="368">
        <f t="shared" si="12"/>
        <v>67.138591404165552</v>
      </c>
      <c r="K80" s="368">
        <f t="shared" si="12"/>
        <v>84.222237993796114</v>
      </c>
      <c r="L80" s="368">
        <f t="shared" si="12"/>
        <v>112.15179494287861</v>
      </c>
      <c r="M80" s="368">
        <f t="shared" si="12"/>
        <v>154.16614156765178</v>
      </c>
      <c r="N80" s="368">
        <f t="shared" si="12"/>
        <v>144.88875098397415</v>
      </c>
      <c r="O80" s="368">
        <f t="shared" si="12"/>
        <v>148.51789217619518</v>
      </c>
      <c r="P80" s="368">
        <f t="shared" si="12"/>
        <v>137.42801253995231</v>
      </c>
      <c r="Q80" s="368">
        <f t="shared" si="12"/>
        <v>124.04475425748892</v>
      </c>
      <c r="R80" s="368">
        <f t="shared" si="12"/>
        <v>119.43739330616143</v>
      </c>
      <c r="S80" s="368">
        <f t="shared" si="12"/>
        <v>129.4591322935857</v>
      </c>
      <c r="T80" s="368">
        <f t="shared" si="12"/>
        <v>150.1365476380019</v>
      </c>
      <c r="U80" s="368">
        <f t="shared" si="12"/>
        <v>188.79046841169912</v>
      </c>
      <c r="V80" s="368">
        <f t="shared" si="12"/>
        <v>172.68275584137766</v>
      </c>
      <c r="W80" s="368">
        <f t="shared" si="12"/>
        <v>194.76400000000001</v>
      </c>
      <c r="X80" s="368">
        <f t="shared" si="12"/>
        <v>183.428</v>
      </c>
      <c r="Y80" s="368">
        <f t="shared" si="12"/>
        <v>175.14867999999998</v>
      </c>
      <c r="Z80" s="368">
        <f t="shared" si="12"/>
        <v>177.02600000000001</v>
      </c>
      <c r="AA80" s="368">
        <f t="shared" si="12"/>
        <v>187.44652000000002</v>
      </c>
      <c r="AB80" s="368">
        <f t="shared" si="12"/>
        <v>167.55332000000001</v>
      </c>
      <c r="AC80" s="368">
        <f t="shared" si="12"/>
        <v>152.1463984264463</v>
      </c>
      <c r="AD80" s="368">
        <f t="shared" si="12"/>
        <v>149.39019999999999</v>
      </c>
      <c r="AE80" s="368">
        <f t="shared" si="12"/>
        <v>159.285</v>
      </c>
      <c r="AF80" s="368">
        <f t="shared" si="12"/>
        <v>166.61846041329147</v>
      </c>
      <c r="AG80" s="368">
        <f t="shared" si="12"/>
        <v>179.18884</v>
      </c>
      <c r="AH80" s="368">
        <f t="shared" si="12"/>
        <v>179.70779999999999</v>
      </c>
      <c r="AI80" s="368">
        <f t="shared" si="12"/>
        <v>190.25900000000001</v>
      </c>
    </row>
    <row r="81" spans="1:35" x14ac:dyDescent="0.25">
      <c r="A81" s="220" t="str">
        <f>A22</f>
        <v>Álframleiðsla</v>
      </c>
      <c r="B81" s="46" t="s">
        <v>62</v>
      </c>
      <c r="C81" s="368">
        <f t="shared" ref="C81:AI81" si="13">C22</f>
        <v>584.02647277080598</v>
      </c>
      <c r="D81" s="368">
        <f t="shared" si="13"/>
        <v>511.273947602943</v>
      </c>
      <c r="E81" s="368">
        <f t="shared" si="13"/>
        <v>301.38514547007009</v>
      </c>
      <c r="F81" s="368">
        <f t="shared" si="13"/>
        <v>220.97402310838271</v>
      </c>
      <c r="G81" s="368">
        <f t="shared" si="13"/>
        <v>198.23658153612337</v>
      </c>
      <c r="H81" s="368">
        <f t="shared" si="13"/>
        <v>216.34383922975644</v>
      </c>
      <c r="I81" s="368">
        <f t="shared" si="13"/>
        <v>186.93379884741088</v>
      </c>
      <c r="J81" s="368">
        <f t="shared" si="13"/>
        <v>280.12409822292682</v>
      </c>
      <c r="K81" s="368">
        <f t="shared" si="13"/>
        <v>462.00564836059743</v>
      </c>
      <c r="L81" s="368">
        <f t="shared" si="13"/>
        <v>537.93035391162721</v>
      </c>
      <c r="M81" s="368">
        <f t="shared" si="13"/>
        <v>487.74535268246626</v>
      </c>
      <c r="N81" s="368">
        <f t="shared" si="13"/>
        <v>479.60292131211997</v>
      </c>
      <c r="O81" s="368">
        <f t="shared" si="13"/>
        <v>478.11541899358679</v>
      </c>
      <c r="P81" s="368">
        <f t="shared" si="13"/>
        <v>473.56894969857348</v>
      </c>
      <c r="Q81" s="368">
        <f t="shared" si="13"/>
        <v>456.78557352619629</v>
      </c>
      <c r="R81" s="368">
        <f t="shared" si="13"/>
        <v>444.80851616708713</v>
      </c>
      <c r="S81" s="368">
        <f t="shared" si="13"/>
        <v>869.57185988485026</v>
      </c>
      <c r="T81" s="368">
        <f t="shared" si="13"/>
        <v>990.98126629758121</v>
      </c>
      <c r="U81" s="368">
        <f t="shared" si="13"/>
        <v>1556.7584922170536</v>
      </c>
      <c r="V81" s="368">
        <f t="shared" si="13"/>
        <v>1393.4018646112659</v>
      </c>
      <c r="W81" s="368">
        <f t="shared" si="13"/>
        <v>1391.9209450624717</v>
      </c>
      <c r="X81" s="368">
        <f t="shared" si="13"/>
        <v>1281.3105455922127</v>
      </c>
      <c r="Y81" s="368">
        <f t="shared" si="13"/>
        <v>1328.7342410906138</v>
      </c>
      <c r="Z81" s="368">
        <f t="shared" si="13"/>
        <v>1353.4714335748733</v>
      </c>
      <c r="AA81" s="368">
        <f t="shared" si="13"/>
        <v>1368.5549133196287</v>
      </c>
      <c r="AB81" s="368">
        <f t="shared" si="13"/>
        <v>1392.8009611325194</v>
      </c>
      <c r="AC81" s="368">
        <f t="shared" si="13"/>
        <v>1354.0817500285532</v>
      </c>
      <c r="AD81" s="368">
        <f t="shared" si="13"/>
        <v>1385.559079923195</v>
      </c>
      <c r="AE81" s="368">
        <f t="shared" si="13"/>
        <v>1382.5326490562106</v>
      </c>
      <c r="AF81" s="368">
        <f t="shared" si="13"/>
        <v>1363.2348061869016</v>
      </c>
      <c r="AG81" s="368">
        <f t="shared" si="13"/>
        <v>1347.2027898796412</v>
      </c>
      <c r="AH81" s="368">
        <f t="shared" si="13"/>
        <v>1361.0898434635815</v>
      </c>
      <c r="AI81" s="368">
        <f t="shared" si="13"/>
        <v>1354.2007303406649</v>
      </c>
    </row>
    <row r="82" spans="1:35" x14ac:dyDescent="0.25">
      <c r="A82" s="220" t="str">
        <f>A23</f>
        <v>Kísil- og kísilmálmframleiðsla</v>
      </c>
      <c r="B82" s="46" t="s">
        <v>62</v>
      </c>
      <c r="C82" s="368">
        <f t="shared" ref="C82:AI82" si="14">C23</f>
        <v>210.55472170666667</v>
      </c>
      <c r="D82" s="368">
        <f t="shared" si="14"/>
        <v>176.80528261706667</v>
      </c>
      <c r="E82" s="368">
        <f t="shared" si="14"/>
        <v>188.28332888506674</v>
      </c>
      <c r="F82" s="368">
        <f t="shared" si="14"/>
        <v>238.53559058533341</v>
      </c>
      <c r="G82" s="368">
        <f t="shared" si="14"/>
        <v>232.49217533253341</v>
      </c>
      <c r="H82" s="368">
        <f t="shared" si="14"/>
        <v>245.96401927226668</v>
      </c>
      <c r="I82" s="368">
        <f t="shared" si="14"/>
        <v>235.22782835253329</v>
      </c>
      <c r="J82" s="368">
        <f t="shared" si="14"/>
        <v>257.17700316373327</v>
      </c>
      <c r="K82" s="368">
        <f t="shared" si="14"/>
        <v>198.58720348559996</v>
      </c>
      <c r="L82" s="368">
        <f t="shared" si="14"/>
        <v>257.83106455839993</v>
      </c>
      <c r="M82" s="368">
        <f t="shared" si="14"/>
        <v>365.65036656475542</v>
      </c>
      <c r="N82" s="368">
        <f t="shared" si="14"/>
        <v>386.08921316544843</v>
      </c>
      <c r="O82" s="368">
        <f t="shared" si="14"/>
        <v>403.9326403148857</v>
      </c>
      <c r="P82" s="368">
        <f t="shared" si="14"/>
        <v>402.47385277209042</v>
      </c>
      <c r="Q82" s="368">
        <f t="shared" si="14"/>
        <v>401.96736076842336</v>
      </c>
      <c r="R82" s="368">
        <f t="shared" si="14"/>
        <v>379.94289400639997</v>
      </c>
      <c r="S82" s="368">
        <f t="shared" si="14"/>
        <v>381.71962690880014</v>
      </c>
      <c r="T82" s="368">
        <f t="shared" si="14"/>
        <v>401.35289110400004</v>
      </c>
      <c r="U82" s="368">
        <f t="shared" si="14"/>
        <v>351.97302632799983</v>
      </c>
      <c r="V82" s="368">
        <f t="shared" si="14"/>
        <v>353.35887106239988</v>
      </c>
      <c r="W82" s="368">
        <f t="shared" si="14"/>
        <v>372.5620256512002</v>
      </c>
      <c r="X82" s="368">
        <f t="shared" si="14"/>
        <v>380.41566972484725</v>
      </c>
      <c r="Y82" s="368">
        <f t="shared" si="14"/>
        <v>413.43718523066923</v>
      </c>
      <c r="Z82" s="368">
        <f t="shared" si="14"/>
        <v>409.50779191578886</v>
      </c>
      <c r="AA82" s="368">
        <f t="shared" si="14"/>
        <v>372.27909117182412</v>
      </c>
      <c r="AB82" s="368">
        <f t="shared" si="14"/>
        <v>404.56447331306254</v>
      </c>
      <c r="AC82" s="368">
        <f t="shared" si="14"/>
        <v>409.12563724381266</v>
      </c>
      <c r="AD82" s="368">
        <f t="shared" si="14"/>
        <v>431.82186025965416</v>
      </c>
      <c r="AE82" s="368">
        <f t="shared" si="14"/>
        <v>455.77922710046619</v>
      </c>
      <c r="AF82" s="368">
        <f t="shared" si="14"/>
        <v>432.40627007368812</v>
      </c>
      <c r="AG82" s="368">
        <f t="shared" si="14"/>
        <v>418.71234892799316</v>
      </c>
      <c r="AH82" s="368">
        <f t="shared" si="14"/>
        <v>476.02459170932525</v>
      </c>
      <c r="AI82" s="368">
        <f t="shared" si="14"/>
        <v>517.72039053568778</v>
      </c>
    </row>
    <row r="83" spans="1:35" x14ac:dyDescent="0.25">
      <c r="A83" s="220" t="s">
        <v>11</v>
      </c>
      <c r="B83" s="46" t="s">
        <v>62</v>
      </c>
      <c r="C83" s="368">
        <f t="shared" ref="C83:AI83" si="15">C37</f>
        <v>695.11434481505648</v>
      </c>
      <c r="D83" s="368">
        <f t="shared" si="15"/>
        <v>676.99562332911171</v>
      </c>
      <c r="E83" s="368">
        <f t="shared" si="15"/>
        <v>658.30837070762357</v>
      </c>
      <c r="F83" s="368">
        <f t="shared" si="15"/>
        <v>659.2612600475793</v>
      </c>
      <c r="G83" s="368">
        <f t="shared" si="15"/>
        <v>663.31720014720247</v>
      </c>
      <c r="H83" s="368">
        <f t="shared" si="15"/>
        <v>643.49627070837141</v>
      </c>
      <c r="I83" s="368">
        <f t="shared" si="15"/>
        <v>656.05602088127364</v>
      </c>
      <c r="J83" s="368">
        <f t="shared" si="15"/>
        <v>647.24334334439709</v>
      </c>
      <c r="K83" s="368">
        <f t="shared" si="15"/>
        <v>660.17313625033125</v>
      </c>
      <c r="L83" s="368">
        <f t="shared" si="15"/>
        <v>657.73448908866794</v>
      </c>
      <c r="M83" s="368">
        <f t="shared" si="15"/>
        <v>641.41333686581618</v>
      </c>
      <c r="N83" s="368">
        <f t="shared" si="15"/>
        <v>639.88853652821763</v>
      </c>
      <c r="O83" s="368">
        <f t="shared" si="15"/>
        <v>622.74009893922266</v>
      </c>
      <c r="P83" s="368">
        <f t="shared" si="15"/>
        <v>614.96214154297104</v>
      </c>
      <c r="Q83" s="368">
        <f t="shared" si="15"/>
        <v>606.8663854430813</v>
      </c>
      <c r="R83" s="368">
        <f t="shared" si="15"/>
        <v>609.19232594040284</v>
      </c>
      <c r="S83" s="368">
        <f t="shared" si="15"/>
        <v>635.4132377741372</v>
      </c>
      <c r="T83" s="368">
        <f t="shared" si="15"/>
        <v>652.12512448068458</v>
      </c>
      <c r="U83" s="368">
        <f t="shared" si="15"/>
        <v>668.45547776100284</v>
      </c>
      <c r="V83" s="368">
        <f t="shared" si="15"/>
        <v>658.46510076053028</v>
      </c>
      <c r="W83" s="368">
        <f t="shared" si="15"/>
        <v>645.79234623701984</v>
      </c>
      <c r="X83" s="368">
        <f t="shared" si="15"/>
        <v>643.48121356878744</v>
      </c>
      <c r="Y83" s="368">
        <f t="shared" si="15"/>
        <v>638.3720383979005</v>
      </c>
      <c r="Z83" s="368">
        <f t="shared" si="15"/>
        <v>623.26461716951133</v>
      </c>
      <c r="AA83" s="368">
        <f t="shared" si="15"/>
        <v>667.26076973094928</v>
      </c>
      <c r="AB83" s="368">
        <f t="shared" si="15"/>
        <v>656.95608345437574</v>
      </c>
      <c r="AC83" s="368">
        <f t="shared" si="15"/>
        <v>657.03854191119513</v>
      </c>
      <c r="AD83" s="368">
        <f t="shared" si="15"/>
        <v>658.51475362167639</v>
      </c>
      <c r="AE83" s="368">
        <f t="shared" si="15"/>
        <v>636.00810289439687</v>
      </c>
      <c r="AF83" s="368">
        <f t="shared" si="15"/>
        <v>619.03776173120718</v>
      </c>
      <c r="AG83" s="368">
        <f t="shared" si="15"/>
        <v>615.86354554928857</v>
      </c>
      <c r="AH83" s="368">
        <f t="shared" si="15"/>
        <v>618.95935184762129</v>
      </c>
      <c r="AI83" s="368">
        <f t="shared" si="15"/>
        <v>603.55429468127068</v>
      </c>
    </row>
    <row r="84" spans="1:35" x14ac:dyDescent="0.25">
      <c r="A84" s="220" t="s">
        <v>9</v>
      </c>
      <c r="B84" s="46" t="s">
        <v>62</v>
      </c>
      <c r="C84" s="368">
        <f t="shared" ref="C84:AI84" si="16">C68</f>
        <v>257.68627683270438</v>
      </c>
      <c r="D84" s="368">
        <f t="shared" si="16"/>
        <v>265.84733404932706</v>
      </c>
      <c r="E84" s="368">
        <f t="shared" si="16"/>
        <v>279.75264569813299</v>
      </c>
      <c r="F84" s="368">
        <f t="shared" si="16"/>
        <v>294.5504646790572</v>
      </c>
      <c r="G84" s="368">
        <f t="shared" si="16"/>
        <v>300.5040724747505</v>
      </c>
      <c r="H84" s="368">
        <f t="shared" si="16"/>
        <v>313.65792265816629</v>
      </c>
      <c r="I84" s="368">
        <f t="shared" si="16"/>
        <v>328.62330234115814</v>
      </c>
      <c r="J84" s="368">
        <f t="shared" si="16"/>
        <v>336.24369257526354</v>
      </c>
      <c r="K84" s="368">
        <f t="shared" si="16"/>
        <v>326.46468554248401</v>
      </c>
      <c r="L84" s="368">
        <f t="shared" si="16"/>
        <v>333.96784419445885</v>
      </c>
      <c r="M84" s="368">
        <f t="shared" si="16"/>
        <v>345.9064969142928</v>
      </c>
      <c r="N84" s="368">
        <f t="shared" si="16"/>
        <v>354.62552594592682</v>
      </c>
      <c r="O84" s="368">
        <f t="shared" si="16"/>
        <v>368.00685250402887</v>
      </c>
      <c r="P84" s="368">
        <f t="shared" si="16"/>
        <v>360.11572307836707</v>
      </c>
      <c r="Q84" s="368">
        <f t="shared" si="16"/>
        <v>361.93187117891728</v>
      </c>
      <c r="R84" s="368">
        <f t="shared" si="16"/>
        <v>344.65361832916909</v>
      </c>
      <c r="S84" s="368">
        <f t="shared" si="16"/>
        <v>370.66227082323041</v>
      </c>
      <c r="T84" s="368">
        <f t="shared" si="16"/>
        <v>371.70242940819378</v>
      </c>
      <c r="U84" s="368">
        <f t="shared" si="16"/>
        <v>350.31583009455852</v>
      </c>
      <c r="V84" s="368">
        <f t="shared" si="16"/>
        <v>336.12481029280548</v>
      </c>
      <c r="W84" s="368">
        <f t="shared" si="16"/>
        <v>333.57093197761316</v>
      </c>
      <c r="X84" s="368">
        <f t="shared" si="16"/>
        <v>310.58656023255611</v>
      </c>
      <c r="Y84" s="368">
        <f t="shared" si="16"/>
        <v>287.80935086691119</v>
      </c>
      <c r="Z84" s="368">
        <f t="shared" si="16"/>
        <v>298.01009072024652</v>
      </c>
      <c r="AA84" s="368">
        <f t="shared" si="16"/>
        <v>292.39533967429293</v>
      </c>
      <c r="AB84" s="368">
        <f t="shared" si="16"/>
        <v>294.56949179494035</v>
      </c>
      <c r="AC84" s="368">
        <f t="shared" si="16"/>
        <v>282.05690057643056</v>
      </c>
      <c r="AD84" s="368">
        <f t="shared" si="16"/>
        <v>279.16797253486209</v>
      </c>
      <c r="AE84" s="368">
        <f t="shared" si="16"/>
        <v>288.95781390059926</v>
      </c>
      <c r="AF84" s="368">
        <f t="shared" si="16"/>
        <v>248.07686796435888</v>
      </c>
      <c r="AG84" s="368">
        <f t="shared" si="16"/>
        <v>270.45188374303029</v>
      </c>
      <c r="AH84" s="368">
        <f t="shared" si="16"/>
        <v>271.54615469956843</v>
      </c>
      <c r="AI84" s="368">
        <f t="shared" si="16"/>
        <v>264.5536299365545</v>
      </c>
    </row>
    <row r="85" spans="1:35" x14ac:dyDescent="0.25">
      <c r="A85" s="225" t="s">
        <v>23</v>
      </c>
      <c r="B85" s="46" t="s">
        <v>62</v>
      </c>
      <c r="C85" s="368">
        <f t="shared" ref="C85:AI85" si="17">C9-SUM(C78:C84)</f>
        <v>595.91848446785116</v>
      </c>
      <c r="D85" s="368">
        <f t="shared" si="17"/>
        <v>500.38834288626185</v>
      </c>
      <c r="E85" s="368">
        <f t="shared" si="17"/>
        <v>545.35527073687535</v>
      </c>
      <c r="F85" s="368">
        <f t="shared" si="17"/>
        <v>574.62028879105719</v>
      </c>
      <c r="G85" s="368">
        <f t="shared" si="17"/>
        <v>545.59731942157259</v>
      </c>
      <c r="H85" s="368">
        <f t="shared" si="17"/>
        <v>586.05180566676745</v>
      </c>
      <c r="I85" s="368">
        <f t="shared" si="17"/>
        <v>658.82416585122974</v>
      </c>
      <c r="J85" s="368">
        <f t="shared" si="17"/>
        <v>698.95725217717245</v>
      </c>
      <c r="K85" s="368">
        <f t="shared" si="17"/>
        <v>694.53929303171617</v>
      </c>
      <c r="L85" s="368">
        <f t="shared" si="17"/>
        <v>733.1335568152308</v>
      </c>
      <c r="M85" s="368">
        <f t="shared" si="17"/>
        <v>662.05467571425925</v>
      </c>
      <c r="N85" s="368">
        <f t="shared" si="17"/>
        <v>696.54173237997384</v>
      </c>
      <c r="O85" s="368">
        <f t="shared" si="17"/>
        <v>667.57159036128223</v>
      </c>
      <c r="P85" s="368">
        <f t="shared" si="17"/>
        <v>615.46222848243588</v>
      </c>
      <c r="Q85" s="368">
        <f t="shared" si="17"/>
        <v>694.82418784525817</v>
      </c>
      <c r="R85" s="368">
        <f t="shared" si="17"/>
        <v>647.50494279921804</v>
      </c>
      <c r="S85" s="368">
        <f t="shared" si="17"/>
        <v>675.74259066932291</v>
      </c>
      <c r="T85" s="368">
        <f t="shared" si="17"/>
        <v>675.19578529860519</v>
      </c>
      <c r="U85" s="368">
        <f t="shared" si="17"/>
        <v>622.34280945774844</v>
      </c>
      <c r="V85" s="368">
        <f t="shared" si="17"/>
        <v>462.00232145506016</v>
      </c>
      <c r="W85" s="368">
        <f t="shared" si="17"/>
        <v>425.22651612850859</v>
      </c>
      <c r="X85" s="368">
        <f t="shared" si="17"/>
        <v>435.88118479547484</v>
      </c>
      <c r="Y85" s="368">
        <f t="shared" si="17"/>
        <v>394.32000743833942</v>
      </c>
      <c r="Z85" s="368">
        <f t="shared" si="17"/>
        <v>407.02307118876888</v>
      </c>
      <c r="AA85" s="368">
        <f t="shared" si="17"/>
        <v>391.1839517993858</v>
      </c>
      <c r="AB85" s="368">
        <f t="shared" si="17"/>
        <v>410.38931782279178</v>
      </c>
      <c r="AC85" s="368">
        <f t="shared" si="17"/>
        <v>445.89384748038174</v>
      </c>
      <c r="AD85" s="368">
        <f t="shared" si="17"/>
        <v>419.77941026049484</v>
      </c>
      <c r="AE85" s="368">
        <f t="shared" si="17"/>
        <v>429.03457205394261</v>
      </c>
      <c r="AF85" s="368">
        <f t="shared" si="17"/>
        <v>422.13502796537068</v>
      </c>
      <c r="AG85" s="368">
        <f t="shared" si="17"/>
        <v>353.39440478398774</v>
      </c>
      <c r="AH85" s="368">
        <f t="shared" si="17"/>
        <v>324.68290952928874</v>
      </c>
      <c r="AI85" s="368">
        <f t="shared" si="17"/>
        <v>362.79379454960326</v>
      </c>
    </row>
    <row r="86" spans="1:35" x14ac:dyDescent="0.25"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</row>
    <row r="161" spans="1:63" x14ac:dyDescent="0.25">
      <c r="A161" s="223"/>
      <c r="B161" s="40"/>
      <c r="C161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</row>
    <row r="162" spans="1:63" x14ac:dyDescent="0.25">
      <c r="A162" s="223"/>
      <c r="B162" s="40"/>
      <c r="C162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</row>
    <row r="163" spans="1:63" x14ac:dyDescent="0.25">
      <c r="A163" s="223"/>
      <c r="B163" s="40"/>
      <c r="C16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/>
      <c r="AJ163"/>
      <c r="AK163"/>
      <c r="AL163"/>
      <c r="AM163"/>
      <c r="AN163"/>
      <c r="AO163" s="35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</row>
    <row r="164" spans="1:63" x14ac:dyDescent="0.25">
      <c r="A164" s="223"/>
      <c r="B164" s="40"/>
      <c r="C164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</row>
    <row r="165" spans="1:63" x14ac:dyDescent="0.25">
      <c r="A165" s="223"/>
      <c r="B165" s="40"/>
      <c r="C16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</row>
    <row r="166" spans="1:63" x14ac:dyDescent="0.25">
      <c r="A166" s="223"/>
      <c r="B166" s="40"/>
      <c r="C16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</row>
    <row r="167" spans="1:63" x14ac:dyDescent="0.25">
      <c r="A167" s="223"/>
      <c r="B167" s="40"/>
      <c r="C16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</row>
    <row r="168" spans="1:63" x14ac:dyDescent="0.25">
      <c r="A168" s="223"/>
      <c r="B168" s="40"/>
      <c r="C16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</row>
    <row r="169" spans="1:63" x14ac:dyDescent="0.25">
      <c r="A169" s="223"/>
      <c r="B169" s="40"/>
      <c r="C169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</row>
    <row r="170" spans="1:63" x14ac:dyDescent="0.25">
      <c r="A170" s="223"/>
      <c r="B170" s="40"/>
      <c r="C170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</row>
    <row r="171" spans="1:63" x14ac:dyDescent="0.25">
      <c r="A171" s="223"/>
      <c r="B171" s="40"/>
      <c r="C171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</row>
    <row r="172" spans="1:63" x14ac:dyDescent="0.25">
      <c r="A172" s="223"/>
      <c r="B172" s="40"/>
      <c r="C172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</row>
    <row r="173" spans="1:63" x14ac:dyDescent="0.25">
      <c r="A173" s="223"/>
      <c r="B173" s="40"/>
      <c r="C17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</row>
    <row r="174" spans="1:63" x14ac:dyDescent="0.25">
      <c r="A174" s="223"/>
      <c r="B174" s="40"/>
      <c r="C174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</row>
    <row r="175" spans="1:63" x14ac:dyDescent="0.25">
      <c r="A175" s="223"/>
      <c r="B175" s="40"/>
      <c r="C17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</row>
    <row r="176" spans="1:63" x14ac:dyDescent="0.25">
      <c r="A176" s="223"/>
      <c r="B176" s="40"/>
      <c r="C176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</row>
    <row r="177" spans="1:63" x14ac:dyDescent="0.25">
      <c r="A177" s="223"/>
      <c r="B177" s="40"/>
      <c r="C177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</row>
    <row r="178" spans="1:63" x14ac:dyDescent="0.25">
      <c r="A178" s="223"/>
      <c r="B178" s="40"/>
      <c r="C17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</row>
    <row r="179" spans="1:63" x14ac:dyDescent="0.25">
      <c r="A179" s="223"/>
      <c r="B179" s="40"/>
      <c r="C179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</row>
    <row r="180" spans="1:63" x14ac:dyDescent="0.25">
      <c r="A180" s="223"/>
      <c r="B180" s="40"/>
      <c r="C180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</row>
    <row r="181" spans="1:63" x14ac:dyDescent="0.25">
      <c r="A181" s="223"/>
      <c r="B181" s="40"/>
      <c r="C181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</row>
    <row r="182" spans="1:63" x14ac:dyDescent="0.25">
      <c r="A182" s="224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J182" s="42"/>
    </row>
    <row r="189" spans="1:63" x14ac:dyDescent="0.25"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</row>
    <row r="190" spans="1:63" s="36" customFormat="1" x14ac:dyDescent="0.25">
      <c r="A190" s="225"/>
      <c r="B190" s="32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</row>
    <row r="191" spans="1:63" x14ac:dyDescent="0.25">
      <c r="A191" s="224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8"/>
      <c r="AH191" s="38"/>
    </row>
  </sheetData>
  <mergeCells count="1">
    <mergeCell ref="A69:B69"/>
  </mergeCells>
  <conditionalFormatting sqref="C11">
    <cfRule type="cellIs" dxfId="0" priority="58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Upplýsingar um skjalið</vt:lpstr>
      <vt:lpstr>Losun eftir skuldbindingum</vt:lpstr>
      <vt:lpstr>Talnagögn (eftir skuldb.)</vt:lpstr>
      <vt:lpstr>Losun (samantekt)</vt:lpstr>
      <vt:lpstr>Losun (sundurliðun)</vt:lpstr>
      <vt:lpstr>Talnagögn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Chanee Jónsdóttir Thianthong</dc:creator>
  <cp:lastModifiedBy>Chanee Jónsdóttir Thianthong</cp:lastModifiedBy>
  <dcterms:created xsi:type="dcterms:W3CDTF">2023-07-06T14:35:34Z</dcterms:created>
  <dcterms:modified xsi:type="dcterms:W3CDTF">2023-08-30T12:44:09Z</dcterms:modified>
</cp:coreProperties>
</file>