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\Downloads\Umhverfisupplýsingar 2026\"/>
    </mc:Choice>
  </mc:AlternateContent>
  <xr:revisionPtr revIDLastSave="0" documentId="13_ncr:1_{4D91081B-58EF-4234-9054-B793B7AFB54D}" xr6:coauthVersionLast="47" xr6:coauthVersionMax="47" xr10:uidLastSave="{00000000-0000-0000-0000-000000000000}"/>
  <bookViews>
    <workbookView xWindow="-120" yWindow="-120" windowWidth="29040" windowHeight="15720" xr2:uid="{BA5B23B6-8EA6-446A-B1D3-EFEE6B33BAA3}"/>
  </bookViews>
  <sheets>
    <sheet name="Sheet5" sheetId="2" r:id="rId1"/>
    <sheet name="Sjókvía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34" i="2"/>
  <c r="D33" i="3"/>
  <c r="P32" i="3"/>
  <c r="O32" i="3"/>
  <c r="N32" i="3"/>
  <c r="Q32" i="3" s="1"/>
  <c r="M32" i="3"/>
  <c r="S32" i="3" s="1"/>
  <c r="L32" i="3"/>
  <c r="P31" i="3"/>
  <c r="O31" i="3"/>
  <c r="N31" i="3"/>
  <c r="Q31" i="3" s="1"/>
  <c r="M31" i="3"/>
  <c r="S31" i="3" s="1"/>
  <c r="L31" i="3"/>
  <c r="P30" i="3"/>
  <c r="O30" i="3"/>
  <c r="N30" i="3"/>
  <c r="Q30" i="3" s="1"/>
  <c r="M30" i="3"/>
  <c r="S30" i="3" s="1"/>
  <c r="L30" i="3"/>
  <c r="P29" i="3"/>
  <c r="O29" i="3"/>
  <c r="N29" i="3"/>
  <c r="Q29" i="3" s="1"/>
  <c r="M29" i="3"/>
  <c r="S29" i="3" s="1"/>
  <c r="L29" i="3"/>
  <c r="P28" i="3"/>
  <c r="O28" i="3"/>
  <c r="N28" i="3"/>
  <c r="Q28" i="3" s="1"/>
  <c r="M28" i="3"/>
  <c r="S28" i="3" s="1"/>
  <c r="L28" i="3"/>
  <c r="P27" i="3"/>
  <c r="O27" i="3"/>
  <c r="N27" i="3"/>
  <c r="Q27" i="3" s="1"/>
  <c r="M27" i="3"/>
  <c r="S27" i="3" s="1"/>
  <c r="L27" i="3"/>
  <c r="P26" i="3"/>
  <c r="O26" i="3"/>
  <c r="N26" i="3"/>
  <c r="Q26" i="3" s="1"/>
  <c r="M26" i="3"/>
  <c r="S26" i="3" s="1"/>
  <c r="L26" i="3"/>
  <c r="P25" i="3"/>
  <c r="O25" i="3"/>
  <c r="N25" i="3"/>
  <c r="Q25" i="3" s="1"/>
  <c r="M25" i="3"/>
  <c r="S25" i="3" s="1"/>
  <c r="L25" i="3"/>
  <c r="P24" i="3"/>
  <c r="O24" i="3"/>
  <c r="N24" i="3"/>
  <c r="Q24" i="3" s="1"/>
  <c r="M24" i="3"/>
  <c r="S24" i="3" s="1"/>
  <c r="L24" i="3"/>
  <c r="P23" i="3"/>
  <c r="O23" i="3"/>
  <c r="N23" i="3"/>
  <c r="Q23" i="3" s="1"/>
  <c r="M23" i="3"/>
  <c r="S23" i="3" s="1"/>
  <c r="L23" i="3"/>
  <c r="P22" i="3"/>
  <c r="O22" i="3"/>
  <c r="N22" i="3"/>
  <c r="Q22" i="3" s="1"/>
  <c r="M22" i="3"/>
  <c r="S22" i="3" s="1"/>
  <c r="L22" i="3"/>
  <c r="P21" i="3"/>
  <c r="O21" i="3"/>
  <c r="N21" i="3"/>
  <c r="Q21" i="3" s="1"/>
  <c r="M21" i="3"/>
  <c r="S21" i="3" s="1"/>
  <c r="L21" i="3"/>
  <c r="P20" i="3"/>
  <c r="O20" i="3"/>
  <c r="N20" i="3"/>
  <c r="Q20" i="3" s="1"/>
  <c r="M20" i="3"/>
  <c r="S20" i="3" s="1"/>
  <c r="L20" i="3"/>
  <c r="P19" i="3"/>
  <c r="O19" i="3"/>
  <c r="N19" i="3"/>
  <c r="Q19" i="3" s="1"/>
  <c r="M19" i="3"/>
  <c r="S19" i="3" s="1"/>
  <c r="L19" i="3"/>
  <c r="P18" i="3"/>
  <c r="O18" i="3"/>
  <c r="N18" i="3"/>
  <c r="Q18" i="3" s="1"/>
  <c r="M18" i="3"/>
  <c r="S18" i="3" s="1"/>
  <c r="L18" i="3"/>
  <c r="P17" i="3"/>
  <c r="O17" i="3"/>
  <c r="N17" i="3"/>
  <c r="Q17" i="3" s="1"/>
  <c r="M17" i="3"/>
  <c r="S17" i="3" s="1"/>
  <c r="L17" i="3"/>
  <c r="P16" i="3"/>
  <c r="O16" i="3"/>
  <c r="N16" i="3"/>
  <c r="Q16" i="3" s="1"/>
  <c r="M16" i="3"/>
  <c r="S16" i="3" s="1"/>
  <c r="L16" i="3"/>
  <c r="P15" i="3"/>
  <c r="O15" i="3"/>
  <c r="N15" i="3"/>
  <c r="Q15" i="3" s="1"/>
  <c r="M15" i="3"/>
  <c r="S15" i="3" s="1"/>
  <c r="L15" i="3"/>
  <c r="P14" i="3"/>
  <c r="O14" i="3"/>
  <c r="N14" i="3"/>
  <c r="Q14" i="3" s="1"/>
  <c r="M14" i="3"/>
  <c r="S14" i="3" s="1"/>
  <c r="L14" i="3"/>
  <c r="P13" i="3"/>
  <c r="O13" i="3"/>
  <c r="N13" i="3"/>
  <c r="Q13" i="3" s="1"/>
  <c r="M13" i="3"/>
  <c r="S13" i="3" s="1"/>
  <c r="L13" i="3"/>
  <c r="P12" i="3"/>
  <c r="O12" i="3"/>
  <c r="N12" i="3"/>
  <c r="Q12" i="3" s="1"/>
  <c r="M12" i="3"/>
  <c r="S12" i="3" s="1"/>
  <c r="L12" i="3"/>
  <c r="P11" i="3"/>
  <c r="O11" i="3"/>
  <c r="N11" i="3"/>
  <c r="Q11" i="3" s="1"/>
  <c r="M11" i="3"/>
  <c r="S11" i="3" s="1"/>
  <c r="L11" i="3"/>
  <c r="P10" i="3"/>
  <c r="O10" i="3"/>
  <c r="N10" i="3"/>
  <c r="Q10" i="3" s="1"/>
  <c r="M10" i="3"/>
  <c r="S10" i="3" s="1"/>
  <c r="L10" i="3"/>
  <c r="P9" i="3"/>
  <c r="O9" i="3"/>
  <c r="N9" i="3"/>
  <c r="Q9" i="3" s="1"/>
  <c r="M9" i="3"/>
  <c r="S9" i="3" s="1"/>
  <c r="L9" i="3"/>
  <c r="P8" i="3"/>
  <c r="O8" i="3"/>
  <c r="N8" i="3"/>
  <c r="Q8" i="3" s="1"/>
  <c r="M8" i="3"/>
  <c r="S8" i="3" s="1"/>
  <c r="L8" i="3"/>
  <c r="P7" i="3"/>
  <c r="O7" i="3"/>
  <c r="N7" i="3"/>
  <c r="Q7" i="3" s="1"/>
  <c r="M7" i="3"/>
  <c r="S7" i="3" s="1"/>
  <c r="L7" i="3"/>
  <c r="P6" i="3"/>
  <c r="O6" i="3"/>
  <c r="N6" i="3"/>
  <c r="Q6" i="3" s="1"/>
  <c r="M6" i="3"/>
  <c r="S6" i="3" s="1"/>
  <c r="L6" i="3"/>
  <c r="P5" i="3"/>
  <c r="O5" i="3"/>
  <c r="N5" i="3"/>
  <c r="Q5" i="3" s="1"/>
  <c r="M5" i="3"/>
  <c r="S5" i="3" s="1"/>
  <c r="L5" i="3"/>
  <c r="P4" i="3"/>
  <c r="O4" i="3"/>
  <c r="N4" i="3"/>
  <c r="Q4" i="3" s="1"/>
  <c r="M4" i="3"/>
  <c r="S4" i="3" s="1"/>
  <c r="L4" i="3"/>
  <c r="P3" i="3"/>
  <c r="O3" i="3"/>
  <c r="N3" i="3"/>
  <c r="Q3" i="3" s="1"/>
  <c r="M3" i="3"/>
  <c r="S3" i="3" s="1"/>
  <c r="L3" i="3"/>
  <c r="P2" i="3"/>
  <c r="P33" i="3" s="1"/>
  <c r="O2" i="3"/>
  <c r="O33" i="3" s="1"/>
  <c r="N2" i="3"/>
  <c r="M2" i="3"/>
  <c r="L2" i="3"/>
  <c r="L33" i="3" s="1"/>
  <c r="J2" i="3"/>
  <c r="J33" i="3" s="1"/>
  <c r="M33" i="3" l="1"/>
  <c r="S2" i="3"/>
  <c r="N33" i="3"/>
  <c r="Q2" i="3"/>
  <c r="T3" i="3"/>
  <c r="R3" i="3"/>
  <c r="T4" i="3"/>
  <c r="R4" i="3"/>
  <c r="T5" i="3"/>
  <c r="R5" i="3"/>
  <c r="T6" i="3"/>
  <c r="R6" i="3"/>
  <c r="T7" i="3"/>
  <c r="R7" i="3"/>
  <c r="T8" i="3"/>
  <c r="R8" i="3"/>
  <c r="T9" i="3"/>
  <c r="R9" i="3"/>
  <c r="T10" i="3"/>
  <c r="R10" i="3"/>
  <c r="T11" i="3"/>
  <c r="R11" i="3"/>
  <c r="T12" i="3"/>
  <c r="R12" i="3"/>
  <c r="T13" i="3"/>
  <c r="R13" i="3"/>
  <c r="T14" i="3"/>
  <c r="R14" i="3"/>
  <c r="T15" i="3"/>
  <c r="R15" i="3"/>
  <c r="T16" i="3"/>
  <c r="R16" i="3"/>
  <c r="T17" i="3"/>
  <c r="R17" i="3"/>
  <c r="T18" i="3"/>
  <c r="R18" i="3"/>
  <c r="T19" i="3"/>
  <c r="R19" i="3"/>
  <c r="T20" i="3"/>
  <c r="R20" i="3"/>
  <c r="T21" i="3"/>
  <c r="R21" i="3"/>
  <c r="T22" i="3"/>
  <c r="R22" i="3"/>
  <c r="T23" i="3"/>
  <c r="R23" i="3"/>
  <c r="T24" i="3"/>
  <c r="R24" i="3"/>
  <c r="T25" i="3"/>
  <c r="R25" i="3"/>
  <c r="T26" i="3"/>
  <c r="R26" i="3"/>
  <c r="T27" i="3"/>
  <c r="R27" i="3"/>
  <c r="T28" i="3"/>
  <c r="R28" i="3"/>
  <c r="T29" i="3"/>
  <c r="R29" i="3"/>
  <c r="T30" i="3"/>
  <c r="R30" i="3"/>
  <c r="T31" i="3"/>
  <c r="R31" i="3"/>
  <c r="T32" i="3"/>
  <c r="R32" i="3"/>
  <c r="Q33" i="3" l="1"/>
  <c r="R33" i="3" s="1"/>
  <c r="R2" i="3"/>
  <c r="S33" i="3"/>
  <c r="T33" i="3" s="1"/>
  <c r="T2" i="3"/>
</calcChain>
</file>

<file path=xl/sharedStrings.xml><?xml version="1.0" encoding="utf-8"?>
<sst xmlns="http://schemas.openxmlformats.org/spreadsheetml/2006/main" count="196" uniqueCount="125">
  <si>
    <t>Viðmiðunarár</t>
  </si>
  <si>
    <t>Upplýsingar um rekstraeininguna</t>
  </si>
  <si>
    <t>Heiti móðurfélags</t>
  </si>
  <si>
    <t>Hraðfrystihúsið - Gunnvör hf.</t>
  </si>
  <si>
    <t>heiti rekstraeiningar</t>
  </si>
  <si>
    <t>Háafell ehf. Eldissvæðið er Bæjarhlíð,Skarðshlíð,Ytra Kofradýpi</t>
  </si>
  <si>
    <t>Kennitala rekstraeiningar</t>
  </si>
  <si>
    <t>520199-3149</t>
  </si>
  <si>
    <t>heimilisfang</t>
  </si>
  <si>
    <t>Hnífsdalsbryggja</t>
  </si>
  <si>
    <t>Bær/staður</t>
  </si>
  <si>
    <t>Hnífsdalur</t>
  </si>
  <si>
    <t>Póstnúmer</t>
  </si>
  <si>
    <t>Land</t>
  </si>
  <si>
    <t>Ísland</t>
  </si>
  <si>
    <t>Staðsetningarhnit</t>
  </si>
  <si>
    <t>*1 - sjá viðhengi - Staðsetningu fyrir árið 2025</t>
  </si>
  <si>
    <t>…..</t>
  </si>
  <si>
    <t>Vatnasviðsumdæmi</t>
  </si>
  <si>
    <t>Kóði atvinnugreinaflokkunar Evrópubandalaganna (4 tölustafir)</t>
  </si>
  <si>
    <t>Mikilvægasta atvinnustarfsemin, skv. kóða atvinnugreinaflokkunar</t>
  </si>
  <si>
    <t>Valkvæðar upplýsingar</t>
  </si>
  <si>
    <t>Framleiðslumagn</t>
  </si>
  <si>
    <t>allt að 7.000 tonn</t>
  </si>
  <si>
    <t>Fjöldi stöðva</t>
  </si>
  <si>
    <t>Fjöldi klukkustunda á ári í rekstri</t>
  </si>
  <si>
    <t>Fjöldi starfsmanna</t>
  </si>
  <si>
    <t>Reitur fyrir textaupplýsingar eða veffang sem vísar á umhverfis- upplýsingar sem rekstraeining eða móðurfélag vill koma á framfæri</t>
  </si>
  <si>
    <t xml:space="preserve">Öll starfsemi rekstrareiningarinnar samkvæmt I. viðauka (samkvæmt skráningarkerfinu í I. viðauka og IPPC-kóðanum, liggi slíkt fyrir) </t>
  </si>
  <si>
    <t>Númer starfsemi</t>
  </si>
  <si>
    <t>E-PRTR kóði</t>
  </si>
  <si>
    <t>IPPC kóði</t>
  </si>
  <si>
    <t>7 b</t>
  </si>
  <si>
    <t>Upplýsingar um losun rekstrareiningarinnar í andrúmsloft fyrir hvert mengunarefni sem fer yfir viðmiðunargildi (samkvæmt II. viðauka)</t>
  </si>
  <si>
    <t>Mengunarefni skv. II viðauka</t>
  </si>
  <si>
    <t>Aðferð</t>
  </si>
  <si>
    <t>Losun í andrúmsloft</t>
  </si>
  <si>
    <t>nr.</t>
  </si>
  <si>
    <t>nafn</t>
  </si>
  <si>
    <t>M/C/E</t>
  </si>
  <si>
    <t>Aðferðarfræði</t>
  </si>
  <si>
    <t>Heildar [kg/ár]</t>
  </si>
  <si>
    <t>Óhapp [kg/ár]</t>
  </si>
  <si>
    <t>Upplýsingar um losun rekstrareiningarinnar í vatn fyrir hvert mengunarefni sem fer yfir viðmiðunargildi (samkvæmt II. viðauka)</t>
  </si>
  <si>
    <t>Losun í vatn</t>
  </si>
  <si>
    <t>Heildar köfnunarefni</t>
  </si>
  <si>
    <t>C</t>
  </si>
  <si>
    <t>Skjal frá UST um útreikninga á losun fosfor og nitur</t>
  </si>
  <si>
    <t>Heildar fosfór</t>
  </si>
  <si>
    <t>Upplýsingar um losun rekstrareiningarinnar í land fyrir hvert mengunarefni sem fer yfir viðmiðunargildi (samkvæmt II. viðauka)</t>
  </si>
  <si>
    <t>Losun í land</t>
  </si>
  <si>
    <t>Flutningur hvers mengunarefnis af staðnum, sem ætlað er til skólphreinsunar, í magni sem er umfram viðmiðunargildi (samkvæmt II. viðauka)</t>
  </si>
  <si>
    <t>Losun í aðskilda fráveitu</t>
  </si>
  <si>
    <t>Flutningur hættulegs úrgangs, sem fer yfir viðmiðunargildi (skv. 5. gr.), frá rekstrareiningunni</t>
  </si>
  <si>
    <t>Innanlands</t>
  </si>
  <si>
    <t>Magn [t/ár]</t>
  </si>
  <si>
    <t>D/R</t>
  </si>
  <si>
    <t>(M/C/E)</t>
  </si>
  <si>
    <t>Til annara landa</t>
  </si>
  <si>
    <t>Heiti og heimilisfang endurnýtis/fargara</t>
  </si>
  <si>
    <t>Heimilisfang viðtökustöðvar</t>
  </si>
  <si>
    <t>Flutningur hættulauss úrgangs, sem fer yfir viðmiðunargildi (skv. 5. gr.), frá rekstrareiningunni</t>
  </si>
  <si>
    <t>Lögbært yfirvald sem almenningur getur snúið sér til:</t>
  </si>
  <si>
    <t>Heiti</t>
  </si>
  <si>
    <t>Umhverfisstofnun</t>
  </si>
  <si>
    <t>Heimilisfang</t>
  </si>
  <si>
    <t>Suðurlandsbraut 24</t>
  </si>
  <si>
    <t>Reykjavík</t>
  </si>
  <si>
    <t>Símanúmer</t>
  </si>
  <si>
    <t>Bréfasímanúmer</t>
  </si>
  <si>
    <t>Tölvupóstfang</t>
  </si>
  <si>
    <t>ust@ust.is</t>
  </si>
  <si>
    <t>Viðhengi 1. Staðsetning á eldissvæðum voru í notkun árið 2025</t>
  </si>
  <si>
    <t>Hnífsdal dags.</t>
  </si>
  <si>
    <t>Gauti Geirsson</t>
  </si>
  <si>
    <t>Framkvæmdastjóri</t>
  </si>
  <si>
    <t>Svæði</t>
  </si>
  <si>
    <t>Fóðurframleiðandi</t>
  </si>
  <si>
    <t>Týpa fóðurs</t>
  </si>
  <si>
    <t>Magn fóðurs [kg]</t>
  </si>
  <si>
    <t>Þurrvigt fóðurs %</t>
  </si>
  <si>
    <t>Hlutfall prótín %</t>
  </si>
  <si>
    <t>Hlutfall N %</t>
  </si>
  <si>
    <t>Hlutfall P %</t>
  </si>
  <si>
    <t>Hlutfall C %</t>
  </si>
  <si>
    <t>Framleiðsla/lífmassaaukning [tonn]</t>
  </si>
  <si>
    <t>POC [kg]</t>
  </si>
  <si>
    <t>PON [kg]</t>
  </si>
  <si>
    <t>POP [kg]</t>
  </si>
  <si>
    <t>DON [kg]</t>
  </si>
  <si>
    <t>DOP [kg]</t>
  </si>
  <si>
    <t>Total P</t>
  </si>
  <si>
    <t>kg P/tonn</t>
  </si>
  <si>
    <t>Total N</t>
  </si>
  <si>
    <t>kg N/tonn</t>
  </si>
  <si>
    <t>Seyðisfjörður</t>
  </si>
  <si>
    <t>Skretting</t>
  </si>
  <si>
    <t>Armor P 1200-50P</t>
  </si>
  <si>
    <t>Armor P 300-50P</t>
  </si>
  <si>
    <t>Armor P 600-50P</t>
  </si>
  <si>
    <t>Laxá</t>
  </si>
  <si>
    <t>ECO 6 mm</t>
  </si>
  <si>
    <t xml:space="preserve">Eco 9 mm </t>
  </si>
  <si>
    <t>ECO Resp/Lipo 9,0 mm</t>
  </si>
  <si>
    <t>Eco 4,0 mm</t>
  </si>
  <si>
    <t>Express p 1200-50P</t>
  </si>
  <si>
    <t>Express P 2500-50P</t>
  </si>
  <si>
    <t>Optimax P 1200 50P</t>
  </si>
  <si>
    <t>Optimax P 2500-50P</t>
  </si>
  <si>
    <t>Prime P 600-50P</t>
  </si>
  <si>
    <t>Protec P 1200-50P</t>
  </si>
  <si>
    <t>Protec P 600-50P</t>
  </si>
  <si>
    <t>Eco Response 4mm</t>
  </si>
  <si>
    <t>Skötufjörður</t>
  </si>
  <si>
    <t xml:space="preserve">ECO 3 mm </t>
  </si>
  <si>
    <t>Eco resp/lipo 4 mm</t>
  </si>
  <si>
    <t xml:space="preserve">Prime P 150-50P </t>
  </si>
  <si>
    <t>Prime P 300-50P</t>
  </si>
  <si>
    <t>SurpremePlus P 150-50P</t>
  </si>
  <si>
    <t>Ytra Kofradýpi</t>
  </si>
  <si>
    <t>Mowi</t>
  </si>
  <si>
    <t>Athena 2500</t>
  </si>
  <si>
    <t>Eco 9,0 mm</t>
  </si>
  <si>
    <t>Eco Response Lip 9 mm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</si>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</sst>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* #,##0\ _k_r_._-;\-* #,##0\ _k_r_._-;_-* &quot;-&quot;\ _k_r_._-;_-@_-"/>
    <numFmt numFmtId="165" formatCode="0.0%"/>
    <numFmt numFmtId="166" formatCode="_-* #,##0.00_-;\-* #,##0.00_-;_-* &quot;-&quot;_-;_-@_-"/>
    <numFmt numFmtId="167" formatCode="_-* #,##0.0_-;\-* #,##0.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7F7F7F"/>
      </left>
      <right/>
      <top style="thin">
        <color auto="1"/>
      </top>
      <bottom/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/>
      <bottom style="thin">
        <color indexed="64"/>
      </bottom>
      <diagonal/>
    </border>
    <border>
      <left/>
      <right style="thin">
        <color rgb="FF7F7F7F"/>
      </right>
      <top style="thin">
        <color auto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 applyAlignment="1">
      <alignment wrapText="1"/>
    </xf>
    <xf numFmtId="0" fontId="3" fillId="0" borderId="0" xfId="0" applyFont="1"/>
    <xf numFmtId="0" fontId="0" fillId="0" borderId="2" xfId="0" applyBorder="1"/>
    <xf numFmtId="0" fontId="4" fillId="0" borderId="1" xfId="1" applyBorder="1" applyAlignment="1" applyProtection="1">
      <alignment horizontal="left"/>
    </xf>
    <xf numFmtId="0" fontId="0" fillId="0" borderId="4" xfId="0" applyBorder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0" xfId="0" applyAlignment="1">
      <alignment vertical="top"/>
    </xf>
    <xf numFmtId="0" fontId="0" fillId="0" borderId="8" xfId="0" applyBorder="1" applyAlignment="1">
      <alignment wrapText="1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3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3" fontId="0" fillId="0" borderId="0" xfId="0" applyNumberFormat="1"/>
    <xf numFmtId="0" fontId="5" fillId="0" borderId="13" xfId="0" applyFont="1" applyBorder="1"/>
    <xf numFmtId="1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0" xfId="0" applyBorder="1" applyProtection="1">
      <protection locked="0"/>
    </xf>
    <xf numFmtId="0" fontId="1" fillId="0" borderId="0" xfId="5" applyFill="1" applyBorder="1" applyAlignment="1">
      <alignment horizontal="center"/>
    </xf>
    <xf numFmtId="0" fontId="0" fillId="6" borderId="1" xfId="5" applyFont="1" applyFill="1" applyBorder="1"/>
    <xf numFmtId="0" fontId="1" fillId="6" borderId="0" xfId="5" applyFill="1"/>
    <xf numFmtId="0" fontId="1" fillId="6" borderId="0" xfId="5" applyFill="1" applyProtection="1">
      <protection locked="0"/>
    </xf>
    <xf numFmtId="0" fontId="1" fillId="0" borderId="0" xfId="5" applyFill="1"/>
    <xf numFmtId="0" fontId="0" fillId="0" borderId="0" xfId="0" applyProtection="1">
      <protection locked="0"/>
    </xf>
    <xf numFmtId="10" fontId="0" fillId="0" borderId="0" xfId="4" applyNumberFormat="1" applyFont="1"/>
    <xf numFmtId="41" fontId="5" fillId="0" borderId="13" xfId="3" applyFont="1" applyBorder="1"/>
    <xf numFmtId="0" fontId="0" fillId="6" borderId="10" xfId="5" applyFont="1" applyFill="1" applyBorder="1"/>
    <xf numFmtId="41" fontId="6" fillId="3" borderId="17" xfId="3" applyFont="1" applyFill="1" applyBorder="1" applyAlignment="1">
      <alignment horizontal="center"/>
    </xf>
    <xf numFmtId="9" fontId="6" fillId="3" borderId="17" xfId="4" applyFont="1" applyFill="1" applyBorder="1" applyAlignment="1">
      <alignment horizontal="center"/>
    </xf>
    <xf numFmtId="165" fontId="6" fillId="3" borderId="17" xfId="4" applyNumberFormat="1" applyFont="1" applyFill="1" applyBorder="1" applyAlignment="1">
      <alignment horizontal="center"/>
    </xf>
    <xf numFmtId="10" fontId="7" fillId="4" borderId="18" xfId="4" applyNumberFormat="1" applyFont="1" applyFill="1" applyBorder="1" applyAlignment="1">
      <alignment horizontal="center"/>
    </xf>
    <xf numFmtId="0" fontId="1" fillId="0" borderId="27" xfId="5" applyFill="1" applyBorder="1" applyAlignment="1">
      <alignment horizontal="center"/>
    </xf>
    <xf numFmtId="41" fontId="8" fillId="4" borderId="18" xfId="3" applyFont="1" applyFill="1" applyBorder="1" applyAlignment="1">
      <alignment horizontal="center"/>
    </xf>
    <xf numFmtId="166" fontId="7" fillId="4" borderId="16" xfId="3" applyNumberFormat="1" applyFont="1" applyFill="1" applyBorder="1" applyAlignment="1">
      <alignment horizontal="center"/>
    </xf>
    <xf numFmtId="166" fontId="7" fillId="4" borderId="18" xfId="3" applyNumberFormat="1" applyFont="1" applyFill="1" applyBorder="1" applyAlignment="1">
      <alignment horizontal="center"/>
    </xf>
    <xf numFmtId="166" fontId="7" fillId="4" borderId="18" xfId="3" applyNumberFormat="1" applyFont="1" applyFill="1" applyBorder="1" applyAlignment="1">
      <alignment horizontal="left"/>
    </xf>
    <xf numFmtId="167" fontId="7" fillId="4" borderId="18" xfId="3" applyNumberFormat="1" applyFont="1" applyFill="1" applyBorder="1" applyAlignment="1">
      <alignment horizontal="center"/>
    </xf>
    <xf numFmtId="167" fontId="8" fillId="4" borderId="20" xfId="3" applyNumberFormat="1" applyFont="1" applyFill="1" applyBorder="1" applyAlignment="1">
      <alignment horizontal="center"/>
    </xf>
    <xf numFmtId="41" fontId="6" fillId="3" borderId="15" xfId="3" applyFont="1" applyFill="1" applyBorder="1" applyAlignment="1">
      <alignment horizontal="center"/>
    </xf>
    <xf numFmtId="165" fontId="6" fillId="3" borderId="15" xfId="4" applyNumberFormat="1" applyFont="1" applyFill="1" applyBorder="1" applyAlignment="1">
      <alignment horizontal="center"/>
    </xf>
    <xf numFmtId="10" fontId="7" fillId="4" borderId="16" xfId="4" applyNumberFormat="1" applyFont="1" applyFill="1" applyBorder="1" applyAlignment="1">
      <alignment horizontal="center"/>
    </xf>
    <xf numFmtId="9" fontId="6" fillId="3" borderId="15" xfId="4" applyFont="1" applyFill="1" applyBorder="1" applyAlignment="1">
      <alignment horizontal="center"/>
    </xf>
    <xf numFmtId="0" fontId="1" fillId="0" borderId="28" xfId="5" applyFill="1" applyBorder="1" applyAlignment="1">
      <alignment horizontal="center"/>
    </xf>
    <xf numFmtId="167" fontId="7" fillId="4" borderId="16" xfId="3" applyNumberFormat="1" applyFont="1" applyFill="1" applyBorder="1" applyAlignment="1">
      <alignment horizontal="center"/>
    </xf>
    <xf numFmtId="9" fontId="6" fillId="7" borderId="15" xfId="0" applyNumberFormat="1" applyFont="1" applyFill="1" applyBorder="1" applyAlignment="1">
      <alignment horizontal="center"/>
    </xf>
    <xf numFmtId="10" fontId="6" fillId="7" borderId="15" xfId="0" applyNumberFormat="1" applyFont="1" applyFill="1" applyBorder="1" applyAlignment="1">
      <alignment horizontal="center"/>
    </xf>
    <xf numFmtId="10" fontId="7" fillId="8" borderId="16" xfId="0" applyNumberFormat="1" applyFont="1" applyFill="1" applyBorder="1" applyAlignment="1">
      <alignment horizontal="center"/>
    </xf>
    <xf numFmtId="41" fontId="7" fillId="4" borderId="16" xfId="3" applyFont="1" applyFill="1" applyBorder="1" applyAlignment="1">
      <alignment horizontal="center"/>
    </xf>
    <xf numFmtId="9" fontId="6" fillId="3" borderId="29" xfId="4" applyFont="1" applyFill="1" applyBorder="1" applyAlignment="1">
      <alignment horizontal="center"/>
    </xf>
    <xf numFmtId="10" fontId="7" fillId="4" borderId="30" xfId="4" applyNumberFormat="1" applyFont="1" applyFill="1" applyBorder="1" applyAlignment="1">
      <alignment horizontal="center"/>
    </xf>
    <xf numFmtId="165" fontId="6" fillId="3" borderId="29" xfId="4" applyNumberFormat="1" applyFont="1" applyFill="1" applyBorder="1" applyAlignment="1">
      <alignment horizontal="center"/>
    </xf>
    <xf numFmtId="10" fontId="7" fillId="4" borderId="23" xfId="4" applyNumberFormat="1" applyFont="1" applyFill="1" applyBorder="1" applyAlignment="1">
      <alignment horizontal="center"/>
    </xf>
    <xf numFmtId="165" fontId="6" fillId="3" borderId="25" xfId="4" applyNumberFormat="1" applyFont="1" applyFill="1" applyBorder="1" applyAlignment="1">
      <alignment horizontal="center"/>
    </xf>
    <xf numFmtId="41" fontId="6" fillId="3" borderId="22" xfId="3" applyFont="1" applyFill="1" applyBorder="1" applyAlignment="1">
      <alignment horizontal="center"/>
    </xf>
    <xf numFmtId="9" fontId="6" fillId="7" borderId="22" xfId="0" applyNumberFormat="1" applyFont="1" applyFill="1" applyBorder="1" applyAlignment="1">
      <alignment horizontal="center"/>
    </xf>
    <xf numFmtId="10" fontId="6" fillId="7" borderId="22" xfId="0" applyNumberFormat="1" applyFont="1" applyFill="1" applyBorder="1" applyAlignment="1">
      <alignment horizontal="center"/>
    </xf>
    <xf numFmtId="10" fontId="7" fillId="8" borderId="23" xfId="0" applyNumberFormat="1" applyFont="1" applyFill="1" applyBorder="1" applyAlignment="1">
      <alignment horizontal="center"/>
    </xf>
    <xf numFmtId="9" fontId="6" fillId="3" borderId="22" xfId="4" applyFont="1" applyFill="1" applyBorder="1" applyAlignment="1">
      <alignment horizontal="center"/>
    </xf>
    <xf numFmtId="0" fontId="1" fillId="0" borderId="31" xfId="5" applyFill="1" applyBorder="1" applyAlignment="1">
      <alignment horizontal="center"/>
    </xf>
    <xf numFmtId="41" fontId="7" fillId="4" borderId="18" xfId="3" applyFont="1" applyFill="1" applyBorder="1" applyAlignment="1">
      <alignment horizontal="center"/>
    </xf>
    <xf numFmtId="0" fontId="0" fillId="6" borderId="32" xfId="5" applyFont="1" applyFill="1" applyBorder="1"/>
    <xf numFmtId="9" fontId="6" fillId="7" borderId="17" xfId="0" applyNumberFormat="1" applyFont="1" applyFill="1" applyBorder="1" applyAlignment="1">
      <alignment horizontal="center"/>
    </xf>
    <xf numFmtId="10" fontId="6" fillId="7" borderId="17" xfId="0" applyNumberFormat="1" applyFont="1" applyFill="1" applyBorder="1" applyAlignment="1">
      <alignment horizontal="center"/>
    </xf>
    <xf numFmtId="10" fontId="7" fillId="8" borderId="18" xfId="0" applyNumberFormat="1" applyFont="1" applyFill="1" applyBorder="1" applyAlignment="1">
      <alignment horizontal="center"/>
    </xf>
    <xf numFmtId="165" fontId="6" fillId="3" borderId="22" xfId="4" applyNumberFormat="1" applyFont="1" applyFill="1" applyBorder="1" applyAlignment="1">
      <alignment horizontal="center"/>
    </xf>
    <xf numFmtId="41" fontId="7" fillId="4" borderId="23" xfId="3" applyFont="1" applyFill="1" applyBorder="1" applyAlignment="1">
      <alignment horizontal="center"/>
    </xf>
    <xf numFmtId="10" fontId="7" fillId="4" borderId="33" xfId="4" applyNumberFormat="1" applyFont="1" applyFill="1" applyBorder="1" applyAlignment="1">
      <alignment horizontal="center"/>
    </xf>
    <xf numFmtId="166" fontId="7" fillId="4" borderId="23" xfId="3" applyNumberFormat="1" applyFont="1" applyFill="1" applyBorder="1" applyAlignment="1">
      <alignment horizontal="center"/>
    </xf>
    <xf numFmtId="9" fontId="6" fillId="3" borderId="34" xfId="4" applyFont="1" applyFill="1" applyBorder="1" applyAlignment="1">
      <alignment horizontal="center"/>
    </xf>
    <xf numFmtId="165" fontId="6" fillId="3" borderId="35" xfId="4" applyNumberFormat="1" applyFont="1" applyFill="1" applyBorder="1" applyAlignment="1">
      <alignment horizontal="center"/>
    </xf>
    <xf numFmtId="0" fontId="9" fillId="6" borderId="0" xfId="5" applyFont="1" applyFill="1" applyBorder="1"/>
    <xf numFmtId="41" fontId="9" fillId="6" borderId="0" xfId="5" applyNumberFormat="1" applyFont="1" applyFill="1"/>
    <xf numFmtId="41" fontId="9" fillId="6" borderId="0" xfId="3" applyFont="1" applyFill="1"/>
    <xf numFmtId="41" fontId="10" fillId="6" borderId="26" xfId="3" applyFont="1" applyFill="1" applyBorder="1" applyAlignment="1">
      <alignment horizontal="center"/>
    </xf>
    <xf numFmtId="167" fontId="11" fillId="6" borderId="26" xfId="3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6" fillId="3" borderId="19" xfId="3" applyFont="1" applyFill="1" applyBorder="1" applyAlignment="1">
      <alignment horizontal="center" vertical="center"/>
    </xf>
    <xf numFmtId="41" fontId="6" fillId="3" borderId="21" xfId="3" applyFont="1" applyFill="1" applyBorder="1" applyAlignment="1">
      <alignment horizontal="center" vertical="center"/>
    </xf>
    <xf numFmtId="41" fontId="6" fillId="3" borderId="24" xfId="3" applyFont="1" applyFill="1" applyBorder="1" applyAlignment="1">
      <alignment horizontal="center" vertical="center"/>
    </xf>
  </cellXfs>
  <cellStyles count="6">
    <cellStyle name="20% - Accent3" xfId="5" builtinId="38"/>
    <cellStyle name="Comma [0]" xfId="3" builtinId="6"/>
    <cellStyle name="Comma [0] 2" xfId="2" xr:uid="{7DAB7101-D324-4D1A-AD92-66E6C861AD3E}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161925</xdr:rowOff>
    </xdr:from>
    <xdr:to>
      <xdr:col>5</xdr:col>
      <xdr:colOff>533893</xdr:colOff>
      <xdr:row>77</xdr:row>
      <xdr:rowOff>9981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6AA6B-4F03-4889-B920-65FF5AFA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97225"/>
          <a:ext cx="3534268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t@ust.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9A77-831E-41BB-B002-7EC44B57644C}">
  <dimension ref="A1:K87"/>
  <sheetViews>
    <sheetView tabSelected="1" view="pageBreakPreview" zoomScale="60" zoomScaleNormal="100" workbookViewId="0">
      <selection activeCell="P7" sqref="P7"/>
    </sheetView>
  </sheetViews>
  <sheetFormatPr defaultRowHeight="15" x14ac:dyDescent="0.25"/>
  <cols>
    <col min="1" max="5" width="9" customWidth="1"/>
    <col min="6" max="6" width="17" customWidth="1"/>
    <col min="7" max="7" width="16.7109375" customWidth="1"/>
    <col min="8" max="9" width="8.7109375" customWidth="1"/>
  </cols>
  <sheetData>
    <row r="1" spans="1:9" x14ac:dyDescent="0.25">
      <c r="A1" s="98" t="s">
        <v>0</v>
      </c>
      <c r="B1" s="99"/>
      <c r="C1" s="99"/>
      <c r="D1" s="99"/>
      <c r="E1" s="100"/>
      <c r="F1" s="100"/>
      <c r="G1" s="100"/>
      <c r="H1" s="100"/>
      <c r="I1" s="101"/>
    </row>
    <row r="2" spans="1:9" x14ac:dyDescent="0.25">
      <c r="A2" s="98" t="s">
        <v>1</v>
      </c>
      <c r="B2" s="99"/>
      <c r="C2" s="99"/>
      <c r="D2" s="99"/>
      <c r="E2" s="100"/>
      <c r="F2" s="100"/>
      <c r="G2" s="100"/>
      <c r="H2" s="100"/>
      <c r="I2" s="101"/>
    </row>
    <row r="3" spans="1:9" x14ac:dyDescent="0.25">
      <c r="A3" s="102" t="s">
        <v>2</v>
      </c>
      <c r="B3" s="103"/>
      <c r="C3" s="103"/>
      <c r="D3" s="103"/>
      <c r="E3" s="104" t="s">
        <v>3</v>
      </c>
      <c r="F3" s="104"/>
      <c r="G3" s="104"/>
      <c r="H3" s="104"/>
      <c r="I3" s="105"/>
    </row>
    <row r="4" spans="1:9" x14ac:dyDescent="0.25">
      <c r="A4" s="94" t="s">
        <v>4</v>
      </c>
      <c r="B4" s="95"/>
      <c r="C4" s="95"/>
      <c r="D4" s="95"/>
      <c r="E4" s="96" t="s">
        <v>5</v>
      </c>
      <c r="F4" s="96"/>
      <c r="G4" s="96"/>
      <c r="H4" s="96"/>
      <c r="I4" s="97"/>
    </row>
    <row r="5" spans="1:9" x14ac:dyDescent="0.25">
      <c r="A5" s="94" t="s">
        <v>6</v>
      </c>
      <c r="B5" s="95"/>
      <c r="C5" s="95"/>
      <c r="D5" s="95"/>
      <c r="E5" s="96" t="s">
        <v>7</v>
      </c>
      <c r="F5" s="96"/>
      <c r="G5" s="96"/>
      <c r="H5" s="96"/>
      <c r="I5" s="97"/>
    </row>
    <row r="6" spans="1:9" x14ac:dyDescent="0.25">
      <c r="A6" s="94" t="s">
        <v>8</v>
      </c>
      <c r="B6" s="95"/>
      <c r="C6" s="95"/>
      <c r="D6" s="95"/>
      <c r="E6" s="96" t="s">
        <v>9</v>
      </c>
      <c r="F6" s="96"/>
      <c r="G6" s="96"/>
      <c r="H6" s="96"/>
      <c r="I6" s="97"/>
    </row>
    <row r="7" spans="1:9" x14ac:dyDescent="0.25">
      <c r="A7" s="94" t="s">
        <v>10</v>
      </c>
      <c r="B7" s="95"/>
      <c r="C7" s="95"/>
      <c r="D7" s="95"/>
      <c r="E7" s="96" t="s">
        <v>11</v>
      </c>
      <c r="F7" s="96"/>
      <c r="G7" s="96"/>
      <c r="H7" s="96"/>
      <c r="I7" s="97"/>
    </row>
    <row r="8" spans="1:9" x14ac:dyDescent="0.25">
      <c r="A8" s="94" t="s">
        <v>12</v>
      </c>
      <c r="B8" s="95"/>
      <c r="C8" s="95"/>
      <c r="D8" s="95"/>
      <c r="E8" s="96">
        <v>410</v>
      </c>
      <c r="F8" s="96"/>
      <c r="G8" s="96"/>
      <c r="H8" s="96"/>
      <c r="I8" s="97"/>
    </row>
    <row r="9" spans="1:9" x14ac:dyDescent="0.25">
      <c r="A9" s="94" t="s">
        <v>13</v>
      </c>
      <c r="B9" s="95"/>
      <c r="C9" s="95"/>
      <c r="D9" s="95"/>
      <c r="E9" s="96" t="s">
        <v>14</v>
      </c>
      <c r="F9" s="96"/>
      <c r="G9" s="96"/>
      <c r="H9" s="96"/>
      <c r="I9" s="97"/>
    </row>
    <row r="10" spans="1:9" x14ac:dyDescent="0.25">
      <c r="A10" s="94" t="s">
        <v>15</v>
      </c>
      <c r="B10" s="95"/>
      <c r="C10" s="95"/>
      <c r="D10" s="95"/>
      <c r="E10" s="96" t="s">
        <v>16</v>
      </c>
      <c r="F10" s="96"/>
      <c r="G10" s="96"/>
      <c r="H10" s="96"/>
      <c r="I10" s="97"/>
    </row>
    <row r="11" spans="1:9" x14ac:dyDescent="0.25">
      <c r="A11" s="94" t="s">
        <v>18</v>
      </c>
      <c r="B11" s="95"/>
      <c r="C11" s="95"/>
      <c r="D11" s="95"/>
      <c r="E11" s="96"/>
      <c r="F11" s="96"/>
      <c r="G11" s="96"/>
      <c r="H11" s="96"/>
      <c r="I11" s="97"/>
    </row>
    <row r="12" spans="1:9" ht="30" customHeight="1" x14ac:dyDescent="0.25">
      <c r="A12" s="106" t="s">
        <v>19</v>
      </c>
      <c r="B12" s="107"/>
      <c r="C12" s="107"/>
      <c r="D12" s="107"/>
      <c r="E12" s="96"/>
      <c r="F12" s="96"/>
      <c r="G12" s="96"/>
      <c r="H12" s="96"/>
      <c r="I12" s="97"/>
    </row>
    <row r="13" spans="1:9" ht="30" customHeight="1" x14ac:dyDescent="0.25">
      <c r="A13" s="108" t="s">
        <v>20</v>
      </c>
      <c r="B13" s="109"/>
      <c r="C13" s="109"/>
      <c r="D13" s="109"/>
      <c r="E13" s="110"/>
      <c r="F13" s="110"/>
      <c r="G13" s="110"/>
      <c r="H13" s="110"/>
      <c r="I13" s="111"/>
    </row>
    <row r="14" spans="1:9" x14ac:dyDescent="0.25">
      <c r="A14" s="98" t="s">
        <v>21</v>
      </c>
      <c r="B14" s="99"/>
      <c r="C14" s="99"/>
      <c r="D14" s="99"/>
      <c r="E14" s="100"/>
      <c r="F14" s="100"/>
      <c r="G14" s="100"/>
      <c r="H14" s="100"/>
      <c r="I14" s="101"/>
    </row>
    <row r="15" spans="1:9" x14ac:dyDescent="0.25">
      <c r="A15" s="102" t="s">
        <v>22</v>
      </c>
      <c r="B15" s="103"/>
      <c r="C15" s="103"/>
      <c r="D15" s="103"/>
      <c r="E15" s="96" t="s">
        <v>23</v>
      </c>
      <c r="F15" s="96"/>
      <c r="G15" s="96"/>
      <c r="H15" s="96"/>
      <c r="I15" s="97"/>
    </row>
    <row r="16" spans="1:9" x14ac:dyDescent="0.25">
      <c r="A16" s="94" t="s">
        <v>24</v>
      </c>
      <c r="B16" s="95"/>
      <c r="C16" s="95"/>
      <c r="D16" s="95"/>
      <c r="E16" s="96">
        <v>3</v>
      </c>
      <c r="F16" s="96"/>
      <c r="G16" s="96"/>
      <c r="H16" s="96"/>
      <c r="I16" s="97"/>
    </row>
    <row r="17" spans="1:9" x14ac:dyDescent="0.25">
      <c r="A17" s="94" t="s">
        <v>25</v>
      </c>
      <c r="B17" s="95"/>
      <c r="C17" s="95"/>
      <c r="D17" s="95"/>
      <c r="E17" s="96"/>
      <c r="F17" s="96"/>
      <c r="G17" s="96"/>
      <c r="H17" s="96"/>
      <c r="I17" s="97"/>
    </row>
    <row r="18" spans="1:9" x14ac:dyDescent="0.25">
      <c r="A18" s="94" t="s">
        <v>26</v>
      </c>
      <c r="B18" s="95"/>
      <c r="C18" s="95"/>
      <c r="D18" s="95"/>
      <c r="E18" s="96" t="s">
        <v>17</v>
      </c>
      <c r="F18" s="96"/>
      <c r="G18" s="96"/>
      <c r="H18" s="96"/>
      <c r="I18" s="97"/>
    </row>
    <row r="19" spans="1:9" ht="60" customHeight="1" x14ac:dyDescent="0.25">
      <c r="A19" s="113" t="s">
        <v>27</v>
      </c>
      <c r="B19" s="114"/>
      <c r="C19" s="114"/>
      <c r="D19" s="114"/>
      <c r="E19" s="110"/>
      <c r="F19" s="110"/>
      <c r="G19" s="110"/>
      <c r="H19" s="110"/>
      <c r="I19" s="111"/>
    </row>
    <row r="20" spans="1:9" ht="30" customHeight="1" x14ac:dyDescent="0.25">
      <c r="A20" s="115" t="s">
        <v>28</v>
      </c>
      <c r="B20" s="116"/>
      <c r="C20" s="116"/>
      <c r="D20" s="116"/>
      <c r="E20" s="116"/>
      <c r="F20" s="116"/>
      <c r="G20" s="116"/>
      <c r="H20" s="116"/>
      <c r="I20" s="117"/>
    </row>
    <row r="21" spans="1:9" x14ac:dyDescent="0.25">
      <c r="A21" s="118" t="s">
        <v>29</v>
      </c>
      <c r="B21" s="119"/>
      <c r="C21" s="118" t="s">
        <v>30</v>
      </c>
      <c r="D21" s="119"/>
      <c r="E21" s="118" t="s">
        <v>31</v>
      </c>
      <c r="F21" s="119"/>
      <c r="G21" s="104"/>
      <c r="H21" s="104"/>
      <c r="I21" s="105"/>
    </row>
    <row r="22" spans="1:9" x14ac:dyDescent="0.25">
      <c r="A22" s="120">
        <v>1</v>
      </c>
      <c r="B22" s="121"/>
      <c r="C22" s="120" t="s">
        <v>32</v>
      </c>
      <c r="D22" s="121"/>
      <c r="E22" s="122"/>
      <c r="F22" s="121"/>
      <c r="G22" s="96"/>
      <c r="H22" s="96"/>
      <c r="I22" s="97"/>
    </row>
    <row r="23" spans="1:9" x14ac:dyDescent="0.25">
      <c r="A23" s="123"/>
      <c r="B23" s="124"/>
      <c r="C23" s="123"/>
      <c r="D23" s="124"/>
      <c r="E23" s="125"/>
      <c r="F23" s="124"/>
      <c r="G23" s="96"/>
      <c r="H23" s="96"/>
      <c r="I23" s="97"/>
    </row>
    <row r="24" spans="1:9" x14ac:dyDescent="0.25">
      <c r="A24" s="123"/>
      <c r="B24" s="124"/>
      <c r="C24" s="123"/>
      <c r="D24" s="124"/>
      <c r="E24" s="125"/>
      <c r="F24" s="124"/>
      <c r="G24" s="96"/>
      <c r="H24" s="96"/>
      <c r="I24" s="97"/>
    </row>
    <row r="25" spans="1:9" ht="30" customHeight="1" x14ac:dyDescent="0.25">
      <c r="A25" s="115" t="s">
        <v>33</v>
      </c>
      <c r="B25" s="116"/>
      <c r="C25" s="116"/>
      <c r="D25" s="116"/>
      <c r="E25" s="116"/>
      <c r="F25" s="116"/>
      <c r="G25" s="116"/>
      <c r="H25" s="116"/>
      <c r="I25" s="117"/>
    </row>
    <row r="26" spans="1:9" x14ac:dyDescent="0.25">
      <c r="A26" s="112" t="s">
        <v>34</v>
      </c>
      <c r="B26" s="100"/>
      <c r="C26" s="101"/>
      <c r="D26" s="112" t="s">
        <v>35</v>
      </c>
      <c r="E26" s="100"/>
      <c r="F26" s="101"/>
      <c r="G26" s="112" t="s">
        <v>36</v>
      </c>
      <c r="H26" s="100"/>
      <c r="I26" s="101"/>
    </row>
    <row r="27" spans="1:9" x14ac:dyDescent="0.25">
      <c r="A27" s="25" t="s">
        <v>37</v>
      </c>
      <c r="B27" s="112" t="s">
        <v>38</v>
      </c>
      <c r="C27" s="101"/>
      <c r="D27" s="25" t="s">
        <v>39</v>
      </c>
      <c r="E27" s="112" t="s">
        <v>40</v>
      </c>
      <c r="F27" s="101"/>
      <c r="G27" s="25" t="s">
        <v>41</v>
      </c>
      <c r="H27" s="112" t="s">
        <v>42</v>
      </c>
      <c r="I27" s="101"/>
    </row>
    <row r="28" spans="1:9" x14ac:dyDescent="0.25">
      <c r="A28" s="24"/>
      <c r="B28" s="112"/>
      <c r="C28" s="101"/>
      <c r="D28" s="24"/>
      <c r="E28" s="112"/>
      <c r="F28" s="101"/>
      <c r="G28" s="24"/>
      <c r="H28" s="112"/>
      <c r="I28" s="101"/>
    </row>
    <row r="29" spans="1:9" x14ac:dyDescent="0.25">
      <c r="A29" s="24"/>
      <c r="B29" s="112"/>
      <c r="C29" s="101"/>
      <c r="D29" s="24"/>
      <c r="E29" s="112"/>
      <c r="F29" s="101"/>
      <c r="G29" s="24"/>
      <c r="H29" s="112"/>
      <c r="I29" s="101"/>
    </row>
    <row r="30" spans="1:9" x14ac:dyDescent="0.25">
      <c r="A30" s="24"/>
      <c r="B30" s="112"/>
      <c r="C30" s="101"/>
      <c r="D30" s="24"/>
      <c r="E30" s="112"/>
      <c r="F30" s="101"/>
      <c r="G30" s="24"/>
      <c r="H30" s="112"/>
      <c r="I30" s="101"/>
    </row>
    <row r="31" spans="1:9" ht="30" customHeight="1" x14ac:dyDescent="0.25">
      <c r="A31" s="126" t="s">
        <v>43</v>
      </c>
      <c r="B31" s="127"/>
      <c r="C31" s="127"/>
      <c r="D31" s="127"/>
      <c r="E31" s="127"/>
      <c r="F31" s="127"/>
      <c r="G31" s="127"/>
      <c r="H31" s="127"/>
      <c r="I31" s="128"/>
    </row>
    <row r="32" spans="1:9" x14ac:dyDescent="0.25">
      <c r="A32" s="112" t="s">
        <v>34</v>
      </c>
      <c r="B32" s="100"/>
      <c r="C32" s="101"/>
      <c r="D32" s="112" t="s">
        <v>35</v>
      </c>
      <c r="E32" s="100"/>
      <c r="F32" s="101"/>
      <c r="G32" s="112" t="s">
        <v>44</v>
      </c>
      <c r="H32" s="100"/>
      <c r="I32" s="101"/>
    </row>
    <row r="33" spans="1:11" x14ac:dyDescent="0.25">
      <c r="A33" s="25" t="s">
        <v>37</v>
      </c>
      <c r="B33" s="112" t="s">
        <v>38</v>
      </c>
      <c r="C33" s="101"/>
      <c r="D33" s="25" t="s">
        <v>39</v>
      </c>
      <c r="E33" s="112" t="s">
        <v>40</v>
      </c>
      <c r="F33" s="101"/>
      <c r="G33" s="25" t="s">
        <v>41</v>
      </c>
      <c r="H33" s="112" t="s">
        <v>42</v>
      </c>
      <c r="I33" s="101"/>
    </row>
    <row r="34" spans="1:11" ht="14.45" customHeight="1" x14ac:dyDescent="0.25">
      <c r="A34" s="27">
        <v>12</v>
      </c>
      <c r="B34" s="129" t="s">
        <v>45</v>
      </c>
      <c r="C34" s="130"/>
      <c r="D34" s="27" t="s">
        <v>46</v>
      </c>
      <c r="E34" s="90" t="s">
        <v>47</v>
      </c>
      <c r="F34" s="91"/>
      <c r="G34" s="40">
        <f>Sjókvíar!M33+Sjókvíar!O33</f>
        <v>124416.20909466362</v>
      </c>
      <c r="H34" s="112"/>
      <c r="I34" s="101"/>
      <c r="J34" s="28"/>
      <c r="K34" s="26"/>
    </row>
    <row r="35" spans="1:11" ht="14.45" customHeight="1" x14ac:dyDescent="0.25">
      <c r="A35" s="27">
        <v>13</v>
      </c>
      <c r="B35" s="129" t="s">
        <v>48</v>
      </c>
      <c r="C35" s="130"/>
      <c r="D35" s="27" t="s">
        <v>46</v>
      </c>
      <c r="E35" s="92"/>
      <c r="F35" s="93"/>
      <c r="G35" s="40">
        <f>Sjókvíar!Q33</f>
        <v>23133.026906990002</v>
      </c>
      <c r="H35" s="112"/>
      <c r="I35" s="101"/>
      <c r="K35" s="26"/>
    </row>
    <row r="36" spans="1:11" ht="15" customHeight="1" x14ac:dyDescent="0.25">
      <c r="A36" s="24"/>
      <c r="B36" s="112"/>
      <c r="C36" s="101"/>
      <c r="D36" s="24"/>
      <c r="E36" s="112"/>
      <c r="F36" s="101"/>
      <c r="G36" s="24"/>
      <c r="H36" s="112"/>
      <c r="I36" s="101"/>
    </row>
    <row r="37" spans="1:11" ht="30" customHeight="1" x14ac:dyDescent="0.25">
      <c r="A37" s="126" t="s">
        <v>49</v>
      </c>
      <c r="B37" s="127"/>
      <c r="C37" s="127"/>
      <c r="D37" s="127"/>
      <c r="E37" s="127"/>
      <c r="F37" s="127"/>
      <c r="G37" s="127"/>
      <c r="H37" s="127"/>
      <c r="I37" s="128"/>
    </row>
    <row r="38" spans="1:11" x14ac:dyDescent="0.25">
      <c r="A38" s="112" t="s">
        <v>34</v>
      </c>
      <c r="B38" s="100"/>
      <c r="C38" s="101"/>
      <c r="D38" s="112" t="s">
        <v>35</v>
      </c>
      <c r="E38" s="100"/>
      <c r="F38" s="101"/>
      <c r="G38" s="112" t="s">
        <v>50</v>
      </c>
      <c r="H38" s="100"/>
      <c r="I38" s="101"/>
    </row>
    <row r="39" spans="1:11" x14ac:dyDescent="0.25">
      <c r="A39" s="25" t="s">
        <v>37</v>
      </c>
      <c r="B39" s="112" t="s">
        <v>38</v>
      </c>
      <c r="C39" s="101"/>
      <c r="D39" s="25" t="s">
        <v>39</v>
      </c>
      <c r="E39" s="112" t="s">
        <v>40</v>
      </c>
      <c r="F39" s="101"/>
      <c r="G39" s="25" t="s">
        <v>41</v>
      </c>
      <c r="H39" s="112" t="s">
        <v>42</v>
      </c>
      <c r="I39" s="101"/>
    </row>
    <row r="40" spans="1:11" x14ac:dyDescent="0.25">
      <c r="A40" s="24"/>
      <c r="B40" s="112"/>
      <c r="C40" s="101"/>
      <c r="D40" s="24"/>
      <c r="E40" s="112"/>
      <c r="F40" s="101"/>
      <c r="G40" s="24"/>
      <c r="H40" s="112"/>
      <c r="I40" s="101"/>
    </row>
    <row r="41" spans="1:11" x14ac:dyDescent="0.25">
      <c r="A41" s="24"/>
      <c r="B41" s="112"/>
      <c r="C41" s="101"/>
      <c r="D41" s="24"/>
      <c r="E41" s="112"/>
      <c r="F41" s="101"/>
      <c r="G41" s="24"/>
      <c r="H41" s="112"/>
      <c r="I41" s="101"/>
    </row>
    <row r="42" spans="1:11" ht="15" customHeight="1" x14ac:dyDescent="0.25">
      <c r="A42" s="24"/>
      <c r="B42" s="112"/>
      <c r="C42" s="101"/>
      <c r="D42" s="24"/>
      <c r="E42" s="112"/>
      <c r="F42" s="101"/>
      <c r="G42" s="24"/>
      <c r="H42" s="112"/>
      <c r="I42" s="101"/>
    </row>
    <row r="43" spans="1:11" ht="30" customHeight="1" x14ac:dyDescent="0.25">
      <c r="A43" s="126" t="s">
        <v>51</v>
      </c>
      <c r="B43" s="127"/>
      <c r="C43" s="127"/>
      <c r="D43" s="127"/>
      <c r="E43" s="127"/>
      <c r="F43" s="127"/>
      <c r="G43" s="127"/>
      <c r="H43" s="127"/>
      <c r="I43" s="128"/>
    </row>
    <row r="44" spans="1:11" ht="15" customHeight="1" x14ac:dyDescent="0.25">
      <c r="A44" s="112" t="s">
        <v>34</v>
      </c>
      <c r="B44" s="100"/>
      <c r="C44" s="101"/>
      <c r="D44" s="112" t="s">
        <v>35</v>
      </c>
      <c r="E44" s="100"/>
      <c r="F44" s="101"/>
      <c r="G44" s="112" t="s">
        <v>52</v>
      </c>
      <c r="H44" s="100"/>
      <c r="I44" s="101"/>
    </row>
    <row r="45" spans="1:11" x14ac:dyDescent="0.25">
      <c r="A45" s="25" t="s">
        <v>37</v>
      </c>
      <c r="B45" s="112" t="s">
        <v>38</v>
      </c>
      <c r="C45" s="101"/>
      <c r="D45" s="25" t="s">
        <v>39</v>
      </c>
      <c r="E45" s="112" t="s">
        <v>40</v>
      </c>
      <c r="F45" s="101"/>
      <c r="G45" s="25" t="s">
        <v>41</v>
      </c>
      <c r="H45" s="112" t="s">
        <v>42</v>
      </c>
      <c r="I45" s="101"/>
    </row>
    <row r="46" spans="1:11" x14ac:dyDescent="0.25">
      <c r="A46" s="24"/>
      <c r="B46" s="112"/>
      <c r="C46" s="101"/>
      <c r="D46" s="24"/>
      <c r="E46" s="112"/>
      <c r="F46" s="101"/>
      <c r="G46" s="24"/>
      <c r="H46" s="112"/>
      <c r="I46" s="101"/>
    </row>
    <row r="47" spans="1:11" x14ac:dyDescent="0.25">
      <c r="A47" s="24"/>
      <c r="B47" s="112"/>
      <c r="C47" s="101"/>
      <c r="D47" s="24"/>
      <c r="E47" s="112"/>
      <c r="F47" s="101"/>
      <c r="G47" s="24"/>
      <c r="H47" s="112"/>
      <c r="I47" s="101"/>
    </row>
    <row r="48" spans="1:11" x14ac:dyDescent="0.25">
      <c r="A48" s="24"/>
      <c r="B48" s="112"/>
      <c r="C48" s="101"/>
      <c r="D48" s="24"/>
      <c r="E48" s="112"/>
      <c r="F48" s="101"/>
      <c r="G48" s="24"/>
      <c r="H48" s="112"/>
      <c r="I48" s="101"/>
    </row>
    <row r="49" spans="1:9" x14ac:dyDescent="0.25">
      <c r="A49" s="115" t="s">
        <v>53</v>
      </c>
      <c r="B49" s="116"/>
      <c r="C49" s="116"/>
      <c r="D49" s="116"/>
      <c r="E49" s="116"/>
      <c r="F49" s="116"/>
      <c r="G49" s="116"/>
      <c r="H49" s="116"/>
      <c r="I49" s="117"/>
    </row>
    <row r="50" spans="1:9" x14ac:dyDescent="0.25">
      <c r="A50" s="135" t="s">
        <v>54</v>
      </c>
      <c r="B50" s="136"/>
      <c r="I50" s="6"/>
    </row>
    <row r="51" spans="1:9" ht="30" customHeight="1" x14ac:dyDescent="0.25">
      <c r="A51" s="23" t="s">
        <v>55</v>
      </c>
      <c r="B51" s="21" t="s">
        <v>56</v>
      </c>
      <c r="C51" s="22" t="s">
        <v>57</v>
      </c>
      <c r="D51" s="137" t="s">
        <v>40</v>
      </c>
      <c r="E51" s="138"/>
      <c r="I51" s="6"/>
    </row>
    <row r="52" spans="1:9" ht="15" customHeight="1" x14ac:dyDescent="0.25">
      <c r="A52" s="17"/>
      <c r="B52" s="16"/>
      <c r="C52" s="15"/>
      <c r="D52" s="133"/>
      <c r="E52" s="134"/>
      <c r="F52" s="11"/>
      <c r="G52" s="11"/>
      <c r="I52" s="6"/>
    </row>
    <row r="53" spans="1:9" ht="15" customHeight="1" x14ac:dyDescent="0.25">
      <c r="A53" s="17"/>
      <c r="B53" s="16"/>
      <c r="C53" s="15"/>
      <c r="D53" s="133"/>
      <c r="E53" s="134"/>
      <c r="F53" s="11"/>
      <c r="G53" s="11"/>
      <c r="I53" s="6"/>
    </row>
    <row r="54" spans="1:9" ht="15" customHeight="1" x14ac:dyDescent="0.25">
      <c r="A54" s="17"/>
      <c r="B54" s="16"/>
      <c r="C54" s="15"/>
      <c r="D54" s="133"/>
      <c r="E54" s="134"/>
      <c r="F54" s="11"/>
      <c r="G54" s="11"/>
      <c r="I54" s="6"/>
    </row>
    <row r="55" spans="1:9" x14ac:dyDescent="0.25">
      <c r="A55" s="135" t="s">
        <v>58</v>
      </c>
      <c r="B55" s="136"/>
      <c r="I55" s="6"/>
    </row>
    <row r="56" spans="1:9" ht="30" customHeight="1" x14ac:dyDescent="0.25">
      <c r="A56" s="23" t="s">
        <v>55</v>
      </c>
      <c r="B56" s="21" t="s">
        <v>56</v>
      </c>
      <c r="C56" s="22" t="s">
        <v>57</v>
      </c>
      <c r="D56" s="137" t="s">
        <v>40</v>
      </c>
      <c r="E56" s="138"/>
      <c r="F56" s="133" t="s">
        <v>59</v>
      </c>
      <c r="G56" s="134"/>
      <c r="H56" s="133" t="s">
        <v>60</v>
      </c>
      <c r="I56" s="134"/>
    </row>
    <row r="57" spans="1:9" ht="15" customHeight="1" x14ac:dyDescent="0.25">
      <c r="A57" s="17"/>
      <c r="B57" s="16"/>
      <c r="C57" s="15"/>
      <c r="D57" s="133"/>
      <c r="E57" s="134"/>
      <c r="F57" s="137"/>
      <c r="G57" s="138"/>
      <c r="H57" s="112"/>
      <c r="I57" s="101"/>
    </row>
    <row r="58" spans="1:9" ht="15" customHeight="1" x14ac:dyDescent="0.25">
      <c r="A58" s="17"/>
      <c r="B58" s="16"/>
      <c r="C58" s="15"/>
      <c r="D58" s="133"/>
      <c r="E58" s="134"/>
      <c r="F58" s="137"/>
      <c r="G58" s="138"/>
      <c r="H58" s="112"/>
      <c r="I58" s="101"/>
    </row>
    <row r="59" spans="1:9" ht="15" customHeight="1" x14ac:dyDescent="0.25">
      <c r="A59" s="17"/>
      <c r="B59" s="16"/>
      <c r="C59" s="15"/>
      <c r="D59" s="133"/>
      <c r="E59" s="134"/>
      <c r="F59" s="137"/>
      <c r="G59" s="138"/>
      <c r="H59" s="112"/>
      <c r="I59" s="101"/>
    </row>
    <row r="60" spans="1:9" ht="15" customHeight="1" x14ac:dyDescent="0.25">
      <c r="A60" s="115" t="s">
        <v>61</v>
      </c>
      <c r="B60" s="116"/>
      <c r="C60" s="116"/>
      <c r="D60" s="116"/>
      <c r="E60" s="116"/>
      <c r="F60" s="116"/>
      <c r="G60" s="116"/>
      <c r="H60" s="116"/>
      <c r="I60" s="117"/>
    </row>
    <row r="61" spans="1:9" ht="30" customHeight="1" x14ac:dyDescent="0.25">
      <c r="A61" s="20" t="s">
        <v>55</v>
      </c>
      <c r="B61" s="18" t="s">
        <v>56</v>
      </c>
      <c r="C61" s="19" t="s">
        <v>57</v>
      </c>
      <c r="D61" s="131" t="s">
        <v>40</v>
      </c>
      <c r="E61" s="132"/>
      <c r="I61" s="6"/>
    </row>
    <row r="62" spans="1:9" ht="15" customHeight="1" x14ac:dyDescent="0.25">
      <c r="A62" s="17"/>
      <c r="B62" s="16"/>
      <c r="C62" s="15"/>
      <c r="D62" s="133"/>
      <c r="E62" s="134"/>
      <c r="F62" s="11"/>
      <c r="G62" s="11"/>
      <c r="I62" s="6"/>
    </row>
    <row r="63" spans="1:9" ht="15" customHeight="1" x14ac:dyDescent="0.25">
      <c r="A63" s="17"/>
      <c r="B63" s="16"/>
      <c r="C63" s="15"/>
      <c r="D63" s="133"/>
      <c r="E63" s="134"/>
      <c r="F63" s="11"/>
      <c r="G63" s="11"/>
      <c r="I63" s="6"/>
    </row>
    <row r="64" spans="1:9" ht="15" customHeight="1" x14ac:dyDescent="0.25">
      <c r="A64" s="14"/>
      <c r="B64" s="13"/>
      <c r="C64" s="12"/>
      <c r="D64" s="141"/>
      <c r="E64" s="142"/>
      <c r="F64" s="11"/>
      <c r="G64" s="11"/>
      <c r="I64" s="6"/>
    </row>
    <row r="65" spans="1:9" x14ac:dyDescent="0.25">
      <c r="A65" s="143" t="s">
        <v>62</v>
      </c>
      <c r="B65" s="144"/>
      <c r="C65" s="144"/>
      <c r="D65" s="144"/>
      <c r="E65" s="144"/>
      <c r="F65" s="144"/>
      <c r="G65" s="144"/>
      <c r="H65" s="144"/>
      <c r="I65" s="145"/>
    </row>
    <row r="66" spans="1:9" x14ac:dyDescent="0.25">
      <c r="A66" s="120" t="s">
        <v>63</v>
      </c>
      <c r="B66" s="122"/>
      <c r="C66" s="10" t="s">
        <v>64</v>
      </c>
      <c r="D66" s="9"/>
      <c r="E66" s="9"/>
      <c r="F66" s="9"/>
      <c r="G66" s="9"/>
      <c r="H66" s="9"/>
      <c r="I66" s="8"/>
    </row>
    <row r="67" spans="1:9" x14ac:dyDescent="0.25">
      <c r="A67" s="123" t="s">
        <v>65</v>
      </c>
      <c r="B67" s="125"/>
      <c r="C67" s="7" t="s">
        <v>66</v>
      </c>
      <c r="I67" s="6"/>
    </row>
    <row r="68" spans="1:9" x14ac:dyDescent="0.25">
      <c r="A68" s="123" t="s">
        <v>10</v>
      </c>
      <c r="B68" s="125"/>
      <c r="C68" s="7" t="s">
        <v>67</v>
      </c>
      <c r="I68" s="6"/>
    </row>
    <row r="69" spans="1:9" x14ac:dyDescent="0.25">
      <c r="A69" s="123" t="s">
        <v>68</v>
      </c>
      <c r="B69" s="125"/>
      <c r="C69" s="7">
        <v>5912000</v>
      </c>
      <c r="I69" s="6"/>
    </row>
    <row r="70" spans="1:9" x14ac:dyDescent="0.25">
      <c r="A70" s="123" t="s">
        <v>69</v>
      </c>
      <c r="B70" s="125"/>
      <c r="C70" s="7">
        <v>5912020</v>
      </c>
      <c r="I70" s="6"/>
    </row>
    <row r="71" spans="1:9" x14ac:dyDescent="0.25">
      <c r="A71" s="139" t="s">
        <v>70</v>
      </c>
      <c r="B71" s="140"/>
      <c r="C71" s="5" t="s">
        <v>71</v>
      </c>
      <c r="D71" s="1"/>
      <c r="E71" s="1"/>
      <c r="F71" s="1"/>
      <c r="G71" s="1"/>
      <c r="H71" s="1"/>
      <c r="I71" s="4"/>
    </row>
    <row r="73" spans="1:9" x14ac:dyDescent="0.25">
      <c r="A73" s="3" t="s">
        <v>72</v>
      </c>
      <c r="B73" s="3"/>
      <c r="C73" s="3"/>
    </row>
    <row r="74" spans="1:9" x14ac:dyDescent="0.25">
      <c r="A74" s="2"/>
    </row>
    <row r="75" spans="1:9" x14ac:dyDescent="0.25">
      <c r="A75" s="3"/>
      <c r="B75" s="3"/>
      <c r="C75" s="3"/>
    </row>
    <row r="77" spans="1:9" ht="210.75" customHeight="1" x14ac:dyDescent="0.25">
      <c r="A77" s="3"/>
      <c r="B77" s="3"/>
      <c r="C77" s="3"/>
    </row>
    <row r="82" spans="1:4" x14ac:dyDescent="0.25">
      <c r="A82" t="s">
        <v>73</v>
      </c>
    </row>
    <row r="85" spans="1:4" x14ac:dyDescent="0.25">
      <c r="A85" s="1"/>
      <c r="B85" s="1"/>
      <c r="C85" s="1"/>
      <c r="D85" s="1"/>
    </row>
    <row r="86" spans="1:4" x14ac:dyDescent="0.25">
      <c r="A86" t="s">
        <v>74</v>
      </c>
    </row>
    <row r="87" spans="1:4" x14ac:dyDescent="0.25">
      <c r="A87" t="s">
        <v>75</v>
      </c>
    </row>
  </sheetData>
  <mergeCells count="149">
    <mergeCell ref="F59:G59"/>
    <mergeCell ref="H59:I59"/>
    <mergeCell ref="A69:B69"/>
    <mergeCell ref="A70:B70"/>
    <mergeCell ref="A71:B71"/>
    <mergeCell ref="D63:E63"/>
    <mergeCell ref="D64:E64"/>
    <mergeCell ref="A65:I65"/>
    <mergeCell ref="A66:B66"/>
    <mergeCell ref="A67:B67"/>
    <mergeCell ref="A68:B68"/>
    <mergeCell ref="H46:I46"/>
    <mergeCell ref="A60:I60"/>
    <mergeCell ref="D61:E61"/>
    <mergeCell ref="D62:E62"/>
    <mergeCell ref="B48:C48"/>
    <mergeCell ref="E48:F48"/>
    <mergeCell ref="H48:I48"/>
    <mergeCell ref="A49:I49"/>
    <mergeCell ref="A50:B50"/>
    <mergeCell ref="D51:E51"/>
    <mergeCell ref="D52:E52"/>
    <mergeCell ref="D53:E53"/>
    <mergeCell ref="D54:E54"/>
    <mergeCell ref="A55:B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B47:C47"/>
    <mergeCell ref="E47:F47"/>
    <mergeCell ref="H47:I47"/>
    <mergeCell ref="B39:C39"/>
    <mergeCell ref="E39:F39"/>
    <mergeCell ref="H39:I39"/>
    <mergeCell ref="B40:C40"/>
    <mergeCell ref="E40:F40"/>
    <mergeCell ref="H40:I40"/>
    <mergeCell ref="B41:C41"/>
    <mergeCell ref="E41:F41"/>
    <mergeCell ref="H41:I41"/>
    <mergeCell ref="B42:C42"/>
    <mergeCell ref="E42:F42"/>
    <mergeCell ref="H42:I42"/>
    <mergeCell ref="A43:I43"/>
    <mergeCell ref="A44:C44"/>
    <mergeCell ref="D44:F44"/>
    <mergeCell ref="G44:I44"/>
    <mergeCell ref="B45:C45"/>
    <mergeCell ref="E45:F45"/>
    <mergeCell ref="H45:I45"/>
    <mergeCell ref="B46:C46"/>
    <mergeCell ref="E46:F46"/>
    <mergeCell ref="A37:I37"/>
    <mergeCell ref="A38:C38"/>
    <mergeCell ref="D38:F38"/>
    <mergeCell ref="G38:I38"/>
    <mergeCell ref="B29:C29"/>
    <mergeCell ref="E29:F29"/>
    <mergeCell ref="H29:I29"/>
    <mergeCell ref="B30:C30"/>
    <mergeCell ref="E30:F30"/>
    <mergeCell ref="H30:I30"/>
    <mergeCell ref="A31:I31"/>
    <mergeCell ref="A32:C32"/>
    <mergeCell ref="D32:F32"/>
    <mergeCell ref="G32:I32"/>
    <mergeCell ref="B33:C33"/>
    <mergeCell ref="E33:F33"/>
    <mergeCell ref="H33:I33"/>
    <mergeCell ref="B34:C34"/>
    <mergeCell ref="H34:I34"/>
    <mergeCell ref="B35:C35"/>
    <mergeCell ref="H35:I35"/>
    <mergeCell ref="B36:C36"/>
    <mergeCell ref="E36:F36"/>
    <mergeCell ref="H36:I36"/>
    <mergeCell ref="E24:F24"/>
    <mergeCell ref="G24:I24"/>
    <mergeCell ref="A25:I25"/>
    <mergeCell ref="A26:C26"/>
    <mergeCell ref="D26:F26"/>
    <mergeCell ref="G26:I26"/>
    <mergeCell ref="B27:C27"/>
    <mergeCell ref="E27:F27"/>
    <mergeCell ref="H27:I27"/>
    <mergeCell ref="A16:D16"/>
    <mergeCell ref="E16:I16"/>
    <mergeCell ref="A17:D17"/>
    <mergeCell ref="E17:I17"/>
    <mergeCell ref="B28:C28"/>
    <mergeCell ref="E28:F28"/>
    <mergeCell ref="H28:I28"/>
    <mergeCell ref="A19:D19"/>
    <mergeCell ref="E19:I19"/>
    <mergeCell ref="A20:I20"/>
    <mergeCell ref="A21:B21"/>
    <mergeCell ref="C21:D21"/>
    <mergeCell ref="E21:F21"/>
    <mergeCell ref="G21:I21"/>
    <mergeCell ref="A22:B22"/>
    <mergeCell ref="C22:D22"/>
    <mergeCell ref="E22:F22"/>
    <mergeCell ref="G22:I22"/>
    <mergeCell ref="A23:B23"/>
    <mergeCell ref="C23:D23"/>
    <mergeCell ref="E23:F23"/>
    <mergeCell ref="G23:I23"/>
    <mergeCell ref="A24:B24"/>
    <mergeCell ref="C24:D24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E34:F35"/>
    <mergeCell ref="A6:D6"/>
    <mergeCell ref="E6:I6"/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  <mergeCell ref="A18:D18"/>
    <mergeCell ref="E18:I18"/>
    <mergeCell ref="A7:D7"/>
    <mergeCell ref="E7:I7"/>
    <mergeCell ref="A8:D8"/>
    <mergeCell ref="E8:I8"/>
    <mergeCell ref="A9:D9"/>
    <mergeCell ref="E9:I9"/>
    <mergeCell ref="A10:D10"/>
    <mergeCell ref="E10:I10"/>
    <mergeCell ref="A11:D11"/>
  </mergeCells>
  <hyperlinks>
    <hyperlink ref="C71" r:id="rId1" xr:uid="{02389129-CFDC-41B4-AC70-C49C0FEF5348}"/>
  </hyperlinks>
  <pageMargins left="0.7" right="0.7" top="0.75" bottom="0.75" header="0.3" footer="0.3"/>
  <pageSetup paperSize="9" scale="89" orientation="portrait" horizontalDpi="1200" verticalDpi="1200" r:id="rId2"/>
  <rowBreaks count="1" manualBreakCount="1">
    <brk id="46" max="1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08FD-EF92-47BB-8EA0-710E8FE1DAAE}">
  <dimension ref="A1:T35"/>
  <sheetViews>
    <sheetView view="pageBreakPreview" zoomScale="60" zoomScaleNormal="100" workbookViewId="0">
      <selection activeCell="M36" sqref="M36"/>
    </sheetView>
  </sheetViews>
  <sheetFormatPr defaultColWidth="15.7109375" defaultRowHeight="15" x14ac:dyDescent="0.25"/>
  <cols>
    <col min="2" max="2" width="21" bestFit="1" customWidth="1"/>
    <col min="3" max="3" width="23.140625" bestFit="1" customWidth="1"/>
    <col min="4" max="4" width="16" bestFit="1" customWidth="1"/>
    <col min="7" max="7" width="12.28515625" style="38" customWidth="1"/>
    <col min="8" max="8" width="11.85546875" customWidth="1"/>
    <col min="9" max="9" width="14.85546875" bestFit="1" customWidth="1"/>
    <col min="10" max="10" width="19" customWidth="1"/>
    <col min="12" max="12" width="15.28515625" customWidth="1"/>
    <col min="13" max="18" width="13.140625" customWidth="1"/>
  </cols>
  <sheetData>
    <row r="1" spans="1:20" s="30" customFormat="1" ht="14.45" customHeight="1" x14ac:dyDescent="0.25">
      <c r="A1" s="30" t="s">
        <v>76</v>
      </c>
      <c r="B1" s="30" t="s">
        <v>77</v>
      </c>
      <c r="C1" s="31" t="s">
        <v>78</v>
      </c>
      <c r="D1" s="30" t="s">
        <v>79</v>
      </c>
      <c r="E1" s="30" t="s">
        <v>80</v>
      </c>
      <c r="F1" s="30" t="s">
        <v>81</v>
      </c>
      <c r="G1" s="32" t="s">
        <v>82</v>
      </c>
      <c r="H1" s="30" t="s">
        <v>83</v>
      </c>
      <c r="I1" s="30" t="s">
        <v>84</v>
      </c>
      <c r="J1" s="30" t="s">
        <v>85</v>
      </c>
      <c r="L1" s="29" t="s">
        <v>86</v>
      </c>
      <c r="M1" s="29" t="s">
        <v>87</v>
      </c>
      <c r="N1" s="29" t="s">
        <v>88</v>
      </c>
      <c r="O1" s="29" t="s">
        <v>89</v>
      </c>
      <c r="P1" s="29" t="s">
        <v>90</v>
      </c>
      <c r="Q1" s="29" t="s">
        <v>91</v>
      </c>
      <c r="R1" s="29" t="s">
        <v>92</v>
      </c>
      <c r="S1" s="29" t="s">
        <v>93</v>
      </c>
      <c r="T1" s="30" t="s">
        <v>94</v>
      </c>
    </row>
    <row r="2" spans="1:20" ht="14.45" customHeight="1" x14ac:dyDescent="0.25">
      <c r="A2" s="146" t="s">
        <v>95</v>
      </c>
      <c r="B2" s="30" t="s">
        <v>96</v>
      </c>
      <c r="C2" s="41" t="s">
        <v>97</v>
      </c>
      <c r="D2" s="42">
        <v>163061</v>
      </c>
      <c r="E2" s="43">
        <v>0.92969999999999997</v>
      </c>
      <c r="F2" s="44">
        <v>0.37119999999999997</v>
      </c>
      <c r="G2" s="45">
        <v>0.06</v>
      </c>
      <c r="H2" s="44">
        <v>8.6E-3</v>
      </c>
      <c r="I2" s="43">
        <v>0.50580000000000003</v>
      </c>
      <c r="J2" s="149">
        <f>1370469/1000</f>
        <v>1370.4690000000001</v>
      </c>
      <c r="K2" s="46"/>
      <c r="L2" s="47">
        <f>D2*E2*I2*0.19</f>
        <v>14568.852899993401</v>
      </c>
      <c r="M2" s="48">
        <f t="shared" ref="M2:M4" si="0">D2*E2*G2*0.15</f>
        <v>1364.3803052999999</v>
      </c>
      <c r="N2" s="49">
        <f>D2*E2*H2*0.44</f>
        <v>573.64611947280002</v>
      </c>
      <c r="O2" s="49">
        <f>D2*E2*G2*0.48</f>
        <v>4366.0169769599997</v>
      </c>
      <c r="P2" s="50">
        <f>D2*E2*H2*0.26</f>
        <v>338.9727069612</v>
      </c>
      <c r="Q2" s="51">
        <f>N2+P2</f>
        <v>912.61882643400008</v>
      </c>
      <c r="R2" s="51">
        <f t="shared" ref="R2:R7" si="1">Q2/$J$33</f>
        <v>0.27999003102468534</v>
      </c>
      <c r="S2" s="51">
        <f>M2+O2</f>
        <v>5730.3972822599999</v>
      </c>
      <c r="T2" s="52">
        <f t="shared" ref="T2:T7" si="2">S2/$J$33</f>
        <v>1.75807693899221</v>
      </c>
    </row>
    <row r="3" spans="1:20" ht="14.45" customHeight="1" x14ac:dyDescent="0.25">
      <c r="A3" s="147"/>
      <c r="B3" s="1" t="s">
        <v>96</v>
      </c>
      <c r="C3" s="34" t="s">
        <v>98</v>
      </c>
      <c r="D3" s="53">
        <v>25450</v>
      </c>
      <c r="E3" s="43">
        <v>0.91600000000000004</v>
      </c>
      <c r="F3" s="54">
        <v>0.4375</v>
      </c>
      <c r="G3" s="55">
        <v>6.9000000000000006E-2</v>
      </c>
      <c r="H3" s="54">
        <v>9.7999999999999997E-3</v>
      </c>
      <c r="I3" s="56">
        <v>0.47639999999999999</v>
      </c>
      <c r="J3" s="150"/>
      <c r="K3" s="57"/>
      <c r="L3" s="47">
        <f t="shared" ref="L3:L19" si="3">D3*E3*I3*0.19</f>
        <v>2110.1270952</v>
      </c>
      <c r="M3" s="48">
        <f t="shared" si="0"/>
        <v>241.28127000000001</v>
      </c>
      <c r="N3" s="48">
        <f t="shared" ref="N3:N30" si="4">D3*E3*H3*0.44</f>
        <v>100.5222064</v>
      </c>
      <c r="O3" s="48">
        <f>D3*E3*G3*0.48</f>
        <v>772.10006400000009</v>
      </c>
      <c r="P3" s="48">
        <f t="shared" ref="P3:P30" si="5">D3*E3*H3*0.26</f>
        <v>59.399485600000006</v>
      </c>
      <c r="Q3" s="58">
        <f t="shared" ref="Q3:Q32" si="6">N3+P3</f>
        <v>159.92169200000001</v>
      </c>
      <c r="R3" s="51">
        <f t="shared" si="1"/>
        <v>4.9063725410488646E-2</v>
      </c>
      <c r="S3" s="51">
        <f t="shared" ref="S3:S5" si="7">M3+O3</f>
        <v>1013.3813340000002</v>
      </c>
      <c r="T3" s="52">
        <f t="shared" si="2"/>
        <v>0.31090381101952502</v>
      </c>
    </row>
    <row r="4" spans="1:20" ht="14.45" customHeight="1" x14ac:dyDescent="0.25">
      <c r="A4" s="147"/>
      <c r="B4" s="1" t="s">
        <v>96</v>
      </c>
      <c r="C4" s="34" t="s">
        <v>99</v>
      </c>
      <c r="D4" s="53">
        <v>57750</v>
      </c>
      <c r="E4" s="43">
        <v>0.91569999999999996</v>
      </c>
      <c r="F4" s="54">
        <v>0.40720000000000001</v>
      </c>
      <c r="G4" s="55">
        <v>6.5600000000000006E-2</v>
      </c>
      <c r="H4" s="54">
        <v>9.4999999999999998E-3</v>
      </c>
      <c r="I4" s="56">
        <v>0.48670000000000002</v>
      </c>
      <c r="J4" s="150"/>
      <c r="K4" s="57"/>
      <c r="L4" s="47">
        <f t="shared" si="3"/>
        <v>4890.1271322749999</v>
      </c>
      <c r="M4" s="48">
        <f t="shared" si="0"/>
        <v>520.355682</v>
      </c>
      <c r="N4" s="48">
        <f t="shared" si="4"/>
        <v>221.0454015</v>
      </c>
      <c r="O4" s="48">
        <f>D4*E4*G4*0.48</f>
        <v>1665.1381823999998</v>
      </c>
      <c r="P4" s="48">
        <f t="shared" si="5"/>
        <v>130.61773725</v>
      </c>
      <c r="Q4" s="48">
        <f t="shared" si="6"/>
        <v>351.66313875000003</v>
      </c>
      <c r="R4" s="51">
        <f t="shared" si="1"/>
        <v>0.10788970189622912</v>
      </c>
      <c r="S4" s="51">
        <f t="shared" si="7"/>
        <v>2185.4938643999999</v>
      </c>
      <c r="T4" s="52">
        <f t="shared" si="2"/>
        <v>0.67050610525824905</v>
      </c>
    </row>
    <row r="5" spans="1:20" ht="14.45" customHeight="1" x14ac:dyDescent="0.25">
      <c r="A5" s="147"/>
      <c r="B5" s="1" t="s">
        <v>100</v>
      </c>
      <c r="C5" s="34" t="s">
        <v>101</v>
      </c>
      <c r="D5" s="53">
        <v>47601</v>
      </c>
      <c r="E5" s="59">
        <v>0.93</v>
      </c>
      <c r="F5" s="60">
        <v>0.38</v>
      </c>
      <c r="G5" s="61">
        <v>6.08E-2</v>
      </c>
      <c r="H5" s="60">
        <v>8.9999999999999993E-3</v>
      </c>
      <c r="I5" s="56"/>
      <c r="J5" s="150"/>
      <c r="K5" s="57"/>
      <c r="L5" s="47">
        <f t="shared" si="3"/>
        <v>0</v>
      </c>
      <c r="M5" s="48">
        <f>D5*E5*G5*0.15</f>
        <v>403.73264160000002</v>
      </c>
      <c r="N5" s="48">
        <f t="shared" si="4"/>
        <v>175.3049628</v>
      </c>
      <c r="O5" s="48">
        <f>D5*E5*G5*0.48</f>
        <v>1291.9444531199999</v>
      </c>
      <c r="P5" s="48">
        <f t="shared" si="5"/>
        <v>103.58929620000001</v>
      </c>
      <c r="Q5" s="48">
        <f t="shared" si="6"/>
        <v>278.89425900000003</v>
      </c>
      <c r="R5" s="51">
        <f t="shared" si="1"/>
        <v>8.5564323207246343E-2</v>
      </c>
      <c r="S5" s="51">
        <f t="shared" si="7"/>
        <v>1695.67709472</v>
      </c>
      <c r="T5" s="52">
        <f t="shared" si="2"/>
        <v>0.52023108510005767</v>
      </c>
    </row>
    <row r="6" spans="1:20" ht="14.45" customHeight="1" x14ac:dyDescent="0.25">
      <c r="A6" s="147"/>
      <c r="B6" s="1" t="s">
        <v>100</v>
      </c>
      <c r="C6" s="34" t="s">
        <v>102</v>
      </c>
      <c r="D6" s="53">
        <v>42267.480712166202</v>
      </c>
      <c r="E6" s="59">
        <v>0.93</v>
      </c>
      <c r="F6" s="60">
        <v>0.38</v>
      </c>
      <c r="G6" s="61">
        <v>6.08E-2</v>
      </c>
      <c r="H6" s="60">
        <v>8.9999999999999993E-3</v>
      </c>
      <c r="I6" s="56"/>
      <c r="J6" s="150"/>
      <c r="K6" s="57"/>
      <c r="L6" s="47">
        <f t="shared" si="3"/>
        <v>0</v>
      </c>
      <c r="M6" s="48">
        <f>D6*E6*G6*0.15</f>
        <v>358.49586440830893</v>
      </c>
      <c r="N6" s="48">
        <f t="shared" si="4"/>
        <v>155.6626779667657</v>
      </c>
      <c r="O6" s="48">
        <f>D6*E6*G6*0.48</f>
        <v>1147.1867661065885</v>
      </c>
      <c r="P6" s="48">
        <f t="shared" si="5"/>
        <v>91.982491525816087</v>
      </c>
      <c r="Q6" s="48">
        <f t="shared" si="6"/>
        <v>247.64516949258177</v>
      </c>
      <c r="R6" s="51">
        <f t="shared" si="1"/>
        <v>7.5977151337405499E-2</v>
      </c>
      <c r="S6" s="51">
        <f>M6+O6</f>
        <v>1505.6826305148975</v>
      </c>
      <c r="T6" s="52">
        <f t="shared" si="2"/>
        <v>0.46194108013142554</v>
      </c>
    </row>
    <row r="7" spans="1:20" ht="14.45" customHeight="1" x14ac:dyDescent="0.25">
      <c r="A7" s="147"/>
      <c r="B7" s="1" t="s">
        <v>100</v>
      </c>
      <c r="C7" s="34" t="s">
        <v>103</v>
      </c>
      <c r="D7" s="53">
        <v>39968</v>
      </c>
      <c r="E7" s="59">
        <v>0.94</v>
      </c>
      <c r="F7" s="60">
        <v>0.49</v>
      </c>
      <c r="G7" s="61">
        <v>7.8399999999999997E-2</v>
      </c>
      <c r="H7" s="60">
        <v>0.01</v>
      </c>
      <c r="I7" s="56"/>
      <c r="J7" s="150"/>
      <c r="K7" s="57"/>
      <c r="L7" s="47">
        <f>D7*E7*I7*0.19</f>
        <v>0</v>
      </c>
      <c r="M7" s="48">
        <f t="shared" ref="M7:M30" si="8">D7*E7*G7*0.15</f>
        <v>441.82225919999996</v>
      </c>
      <c r="N7" s="48">
        <f t="shared" si="4"/>
        <v>165.30764799999997</v>
      </c>
      <c r="O7" s="48">
        <f t="shared" ref="O7:O30" si="9">D7*E7*G7*0.48</f>
        <v>1413.8312294399998</v>
      </c>
      <c r="P7" s="62">
        <f t="shared" si="5"/>
        <v>97.681791999999987</v>
      </c>
      <c r="Q7" s="62">
        <f t="shared" si="6"/>
        <v>262.98943999999995</v>
      </c>
      <c r="R7" s="51">
        <f t="shared" si="1"/>
        <v>8.068474957117247E-2</v>
      </c>
      <c r="S7" s="51">
        <f t="shared" ref="S7:S32" si="10">M7+O7</f>
        <v>1855.6534886399998</v>
      </c>
      <c r="T7" s="52">
        <f t="shared" si="2"/>
        <v>0.56931159297419298</v>
      </c>
    </row>
    <row r="8" spans="1:20" ht="14.45" customHeight="1" x14ac:dyDescent="0.25">
      <c r="A8" s="147"/>
      <c r="B8" s="1" t="s">
        <v>100</v>
      </c>
      <c r="C8" s="34" t="s">
        <v>104</v>
      </c>
      <c r="D8" s="53">
        <v>26400</v>
      </c>
      <c r="E8" s="59">
        <v>0.93</v>
      </c>
      <c r="F8" s="60">
        <v>0.42</v>
      </c>
      <c r="G8" s="61">
        <v>6.7199999999999996E-2</v>
      </c>
      <c r="H8" s="60">
        <v>0.01</v>
      </c>
      <c r="I8" s="63"/>
      <c r="J8" s="150"/>
      <c r="K8" s="57"/>
      <c r="L8" s="47">
        <f t="shared" ref="L8:L16" si="11">D8*E8*I8*0.19</f>
        <v>0</v>
      </c>
      <c r="M8" s="48">
        <f t="shared" si="8"/>
        <v>247.48415999999997</v>
      </c>
      <c r="N8" s="48">
        <f t="shared" si="4"/>
        <v>108.0288</v>
      </c>
      <c r="O8" s="48">
        <f t="shared" si="9"/>
        <v>791.94931199999996</v>
      </c>
      <c r="P8" s="62">
        <f t="shared" si="5"/>
        <v>63.835200000000007</v>
      </c>
      <c r="Q8" s="62">
        <f t="shared" si="6"/>
        <v>171.864</v>
      </c>
      <c r="R8" s="51">
        <f t="shared" ref="R8:R16" si="12">Q8/$J$33</f>
        <v>5.2727606858663179E-2</v>
      </c>
      <c r="S8" s="51">
        <f t="shared" si="10"/>
        <v>1039.4334719999999</v>
      </c>
      <c r="T8" s="52">
        <f t="shared" ref="T8:T16" si="13">S8/$J$33</f>
        <v>0.31889656628119484</v>
      </c>
    </row>
    <row r="9" spans="1:20" ht="14.45" customHeight="1" x14ac:dyDescent="0.25">
      <c r="A9" s="147"/>
      <c r="B9" s="1" t="s">
        <v>96</v>
      </c>
      <c r="C9" s="34" t="s">
        <v>105</v>
      </c>
      <c r="D9" s="53">
        <v>95981.000000000102</v>
      </c>
      <c r="E9" s="59">
        <v>0.92830000000000001</v>
      </c>
      <c r="F9" s="60">
        <v>0.37440000000000001</v>
      </c>
      <c r="G9" s="64">
        <v>5.91E-2</v>
      </c>
      <c r="H9" s="65">
        <v>8.9999999999999993E-3</v>
      </c>
      <c r="I9" s="63">
        <v>0.51219999999999999</v>
      </c>
      <c r="J9" s="150"/>
      <c r="K9" s="57"/>
      <c r="L9" s="47">
        <f t="shared" si="11"/>
        <v>8670.9522767114086</v>
      </c>
      <c r="M9" s="48">
        <f t="shared" si="8"/>
        <v>789.86407378950082</v>
      </c>
      <c r="N9" s="48">
        <f t="shared" si="4"/>
        <v>352.83268270800033</v>
      </c>
      <c r="O9" s="48">
        <f t="shared" si="9"/>
        <v>2527.5650361264024</v>
      </c>
      <c r="P9" s="62">
        <f t="shared" si="5"/>
        <v>208.49203978200021</v>
      </c>
      <c r="Q9" s="62">
        <f t="shared" si="6"/>
        <v>561.32472249000057</v>
      </c>
      <c r="R9" s="51">
        <f t="shared" si="12"/>
        <v>0.17221354843074149</v>
      </c>
      <c r="S9" s="51">
        <f t="shared" si="10"/>
        <v>3317.4291099159032</v>
      </c>
      <c r="T9" s="52">
        <f t="shared" si="13"/>
        <v>1.0177820712256822</v>
      </c>
    </row>
    <row r="10" spans="1:20" ht="14.45" customHeight="1" x14ac:dyDescent="0.25">
      <c r="A10" s="147"/>
      <c r="B10" s="1" t="s">
        <v>96</v>
      </c>
      <c r="C10" s="34" t="s">
        <v>106</v>
      </c>
      <c r="D10" s="53">
        <v>237212.71201755531</v>
      </c>
      <c r="E10" s="59">
        <v>0.93</v>
      </c>
      <c r="F10" s="60">
        <v>0.35859999999999997</v>
      </c>
      <c r="G10" s="66">
        <v>5.3100000000000001E-2</v>
      </c>
      <c r="H10" s="67">
        <v>8.3999999999999995E-3</v>
      </c>
      <c r="I10" s="56">
        <v>0.52410000000000001</v>
      </c>
      <c r="J10" s="150"/>
      <c r="K10" s="57"/>
      <c r="L10" s="47">
        <f t="shared" si="11"/>
        <v>21967.906324496413</v>
      </c>
      <c r="M10" s="48">
        <f t="shared" si="8"/>
        <v>1757.14130363444</v>
      </c>
      <c r="N10" s="48">
        <f t="shared" si="4"/>
        <v>815.36651076370242</v>
      </c>
      <c r="O10" s="48">
        <f t="shared" si="9"/>
        <v>5622.8521716302084</v>
      </c>
      <c r="P10" s="62">
        <f t="shared" si="5"/>
        <v>481.80748363309692</v>
      </c>
      <c r="Q10" s="62">
        <f t="shared" si="6"/>
        <v>1297.1739943967993</v>
      </c>
      <c r="R10" s="51">
        <f t="shared" si="12"/>
        <v>0.39797095612714811</v>
      </c>
      <c r="S10" s="51">
        <f t="shared" si="10"/>
        <v>7379.9934752646486</v>
      </c>
      <c r="T10" s="52">
        <f t="shared" si="13"/>
        <v>2.2641704753948106</v>
      </c>
    </row>
    <row r="11" spans="1:20" ht="14.45" customHeight="1" x14ac:dyDescent="0.25">
      <c r="A11" s="147"/>
      <c r="B11" s="1" t="s">
        <v>96</v>
      </c>
      <c r="C11" s="34" t="s">
        <v>107</v>
      </c>
      <c r="D11" s="53">
        <v>56714.540521674397</v>
      </c>
      <c r="E11" s="59">
        <v>0.92500000000000004</v>
      </c>
      <c r="F11" s="60">
        <v>0.3553</v>
      </c>
      <c r="G11" s="66">
        <v>5.9700000000000003E-2</v>
      </c>
      <c r="H11" s="67">
        <v>8.5000000000000006E-3</v>
      </c>
      <c r="I11" s="56">
        <v>0.51039999999999996</v>
      </c>
      <c r="J11" s="150"/>
      <c r="K11" s="57"/>
      <c r="L11" s="47">
        <f t="shared" si="11"/>
        <v>5087.4530855076537</v>
      </c>
      <c r="M11" s="48">
        <f t="shared" si="8"/>
        <v>469.78780709372467</v>
      </c>
      <c r="N11" s="48">
        <f t="shared" si="4"/>
        <v>196.2039529347326</v>
      </c>
      <c r="O11" s="48">
        <f t="shared" si="9"/>
        <v>1503.3209826999189</v>
      </c>
      <c r="P11" s="62">
        <f t="shared" si="5"/>
        <v>115.9386994614329</v>
      </c>
      <c r="Q11" s="62">
        <f t="shared" si="6"/>
        <v>312.14265239616549</v>
      </c>
      <c r="R11" s="51">
        <f t="shared" si="12"/>
        <v>9.5764878388524474E-2</v>
      </c>
      <c r="S11" s="51">
        <f t="shared" si="10"/>
        <v>1973.1087897936436</v>
      </c>
      <c r="T11" s="52">
        <f t="shared" si="13"/>
        <v>0.60534669597828472</v>
      </c>
    </row>
    <row r="12" spans="1:20" ht="14.45" customHeight="1" x14ac:dyDescent="0.25">
      <c r="A12" s="147"/>
      <c r="B12" s="1" t="s">
        <v>96</v>
      </c>
      <c r="C12" s="34" t="s">
        <v>108</v>
      </c>
      <c r="D12" s="53">
        <v>220500</v>
      </c>
      <c r="E12" s="59">
        <v>0.92849999999999999</v>
      </c>
      <c r="F12" s="60">
        <v>0.34279999999999999</v>
      </c>
      <c r="G12" s="64">
        <v>5.3600000000000002E-2</v>
      </c>
      <c r="H12" s="65">
        <v>8.5000000000000006E-3</v>
      </c>
      <c r="I12" s="63">
        <v>0.52449999999999997</v>
      </c>
      <c r="J12" s="150"/>
      <c r="K12" s="57"/>
      <c r="L12" s="47">
        <f t="shared" si="11"/>
        <v>20402.791683749998</v>
      </c>
      <c r="M12" s="48">
        <f t="shared" si="8"/>
        <v>1646.0633700000001</v>
      </c>
      <c r="N12" s="48">
        <f t="shared" si="4"/>
        <v>765.70609500000012</v>
      </c>
      <c r="O12" s="48">
        <f t="shared" si="9"/>
        <v>5267.4027839999999</v>
      </c>
      <c r="P12" s="62">
        <f t="shared" si="5"/>
        <v>452.46269250000006</v>
      </c>
      <c r="Q12" s="62">
        <f t="shared" si="6"/>
        <v>1218.1687875000002</v>
      </c>
      <c r="R12" s="51">
        <f t="shared" si="12"/>
        <v>0.37373228200667047</v>
      </c>
      <c r="S12" s="51">
        <f t="shared" si="10"/>
        <v>6913.4661539999997</v>
      </c>
      <c r="T12" s="52">
        <f t="shared" si="13"/>
        <v>2.1210406216472681</v>
      </c>
    </row>
    <row r="13" spans="1:20" ht="14.45" customHeight="1" x14ac:dyDescent="0.25">
      <c r="A13" s="147"/>
      <c r="B13" s="1" t="s">
        <v>96</v>
      </c>
      <c r="C13" s="34" t="s">
        <v>109</v>
      </c>
      <c r="D13" s="53">
        <v>69000</v>
      </c>
      <c r="E13" s="59">
        <v>0.92120000000000002</v>
      </c>
      <c r="F13" s="65">
        <v>0.41670000000000001</v>
      </c>
      <c r="G13" s="64">
        <v>6.4500000000000002E-2</v>
      </c>
      <c r="H13" s="65">
        <v>9.4999999999999998E-3</v>
      </c>
      <c r="I13" s="63">
        <v>0.49220000000000003</v>
      </c>
      <c r="J13" s="150"/>
      <c r="K13" s="57"/>
      <c r="L13" s="47">
        <f t="shared" si="11"/>
        <v>5944.2659304000008</v>
      </c>
      <c r="M13" s="48">
        <f t="shared" si="8"/>
        <v>614.97009000000003</v>
      </c>
      <c r="N13" s="48">
        <f t="shared" si="4"/>
        <v>265.69250399999999</v>
      </c>
      <c r="O13" s="48">
        <f t="shared" si="9"/>
        <v>1967.9042880000002</v>
      </c>
      <c r="P13" s="62">
        <f t="shared" si="5"/>
        <v>157.00011599999999</v>
      </c>
      <c r="Q13" s="62">
        <f t="shared" si="6"/>
        <v>422.69261999999998</v>
      </c>
      <c r="R13" s="51">
        <f t="shared" si="12"/>
        <v>0.1296814358412367</v>
      </c>
      <c r="S13" s="51">
        <f t="shared" si="10"/>
        <v>2582.8743780000004</v>
      </c>
      <c r="T13" s="52">
        <f t="shared" si="13"/>
        <v>0.79242182637724135</v>
      </c>
    </row>
    <row r="14" spans="1:20" ht="14.45" customHeight="1" x14ac:dyDescent="0.25">
      <c r="A14" s="147"/>
      <c r="B14" s="1" t="s">
        <v>96</v>
      </c>
      <c r="C14" s="34" t="s">
        <v>110</v>
      </c>
      <c r="D14" s="53">
        <v>557338.99999999977</v>
      </c>
      <c r="E14" s="56">
        <v>0.93600000000000005</v>
      </c>
      <c r="F14" s="54">
        <v>0.373</v>
      </c>
      <c r="G14" s="55">
        <v>5.9400000000000001E-2</v>
      </c>
      <c r="H14" s="54">
        <v>8.6E-3</v>
      </c>
      <c r="I14" s="56">
        <v>0.50980000000000003</v>
      </c>
      <c r="J14" s="150"/>
      <c r="K14" s="57"/>
      <c r="L14" s="47">
        <f t="shared" si="11"/>
        <v>50529.932124047984</v>
      </c>
      <c r="M14" s="48">
        <f t="shared" si="8"/>
        <v>4648.0734986399984</v>
      </c>
      <c r="N14" s="48">
        <f t="shared" si="4"/>
        <v>1973.9966463359992</v>
      </c>
      <c r="O14" s="48">
        <f t="shared" si="9"/>
        <v>14873.835195647995</v>
      </c>
      <c r="P14" s="62">
        <f t="shared" si="5"/>
        <v>1166.4525637439997</v>
      </c>
      <c r="Q14" s="62">
        <f t="shared" si="6"/>
        <v>3140.4492100799989</v>
      </c>
      <c r="R14" s="51">
        <f t="shared" si="12"/>
        <v>0.96348491428511784</v>
      </c>
      <c r="S14" s="51">
        <f t="shared" si="10"/>
        <v>19521.908694287995</v>
      </c>
      <c r="T14" s="52">
        <f t="shared" si="13"/>
        <v>5.9892911067072561</v>
      </c>
    </row>
    <row r="15" spans="1:20" ht="14.45" customHeight="1" x14ac:dyDescent="0.25">
      <c r="A15" s="147"/>
      <c r="B15" s="1" t="s">
        <v>96</v>
      </c>
      <c r="C15" s="34" t="s">
        <v>111</v>
      </c>
      <c r="D15" s="53">
        <v>65805</v>
      </c>
      <c r="E15" s="56">
        <v>0.92849999999999999</v>
      </c>
      <c r="F15" s="54">
        <v>0.41049999999999998</v>
      </c>
      <c r="G15" s="55">
        <v>6.4799999999999996E-2</v>
      </c>
      <c r="H15" s="54">
        <v>9.5999999999999992E-3</v>
      </c>
      <c r="I15" s="56">
        <v>0.49249999999999999</v>
      </c>
      <c r="J15" s="150"/>
      <c r="K15" s="57"/>
      <c r="L15" s="47">
        <f t="shared" si="11"/>
        <v>5717.4271194374996</v>
      </c>
      <c r="M15" s="48">
        <f t="shared" si="8"/>
        <v>593.89144109999995</v>
      </c>
      <c r="N15" s="48">
        <f t="shared" si="4"/>
        <v>258.08615712</v>
      </c>
      <c r="O15" s="48">
        <f t="shared" si="9"/>
        <v>1900.4526115199999</v>
      </c>
      <c r="P15" s="62">
        <f t="shared" si="5"/>
        <v>152.50545647999999</v>
      </c>
      <c r="Q15" s="62">
        <f t="shared" si="6"/>
        <v>410.59161359999996</v>
      </c>
      <c r="R15" s="51">
        <f t="shared" si="12"/>
        <v>0.1259688659717273</v>
      </c>
      <c r="S15" s="51">
        <f t="shared" si="10"/>
        <v>2494.3440526199997</v>
      </c>
      <c r="T15" s="52">
        <f t="shared" si="13"/>
        <v>0.76526086077824318</v>
      </c>
    </row>
    <row r="16" spans="1:20" ht="14.45" customHeight="1" x14ac:dyDescent="0.25">
      <c r="A16" s="148"/>
      <c r="B16" s="1" t="s">
        <v>100</v>
      </c>
      <c r="C16" s="34" t="s">
        <v>112</v>
      </c>
      <c r="D16" s="68">
        <v>17942</v>
      </c>
      <c r="E16" s="69">
        <v>0.94</v>
      </c>
      <c r="F16" s="70">
        <v>0.49</v>
      </c>
      <c r="G16" s="71">
        <v>7.4399999999999994E-2</v>
      </c>
      <c r="H16" s="70">
        <v>0.01</v>
      </c>
      <c r="I16" s="72"/>
      <c r="J16" s="151"/>
      <c r="K16" s="73"/>
      <c r="L16" s="47">
        <f t="shared" si="11"/>
        <v>0</v>
      </c>
      <c r="M16" s="48">
        <f t="shared" si="8"/>
        <v>188.21875679999999</v>
      </c>
      <c r="N16" s="48">
        <f t="shared" si="4"/>
        <v>74.208112</v>
      </c>
      <c r="O16" s="48">
        <f t="shared" si="9"/>
        <v>602.30002175999994</v>
      </c>
      <c r="P16" s="62">
        <f t="shared" si="5"/>
        <v>43.850248000000001</v>
      </c>
      <c r="Q16" s="62">
        <f t="shared" si="6"/>
        <v>118.05835999999999</v>
      </c>
      <c r="R16" s="51">
        <f t="shared" si="12"/>
        <v>3.6220120516562662E-2</v>
      </c>
      <c r="S16" s="51">
        <f t="shared" si="10"/>
        <v>790.51877855999987</v>
      </c>
      <c r="T16" s="52">
        <f t="shared" si="13"/>
        <v>0.24252992697890358</v>
      </c>
    </row>
    <row r="17" spans="1:20" ht="14.45" customHeight="1" x14ac:dyDescent="0.25">
      <c r="A17" s="146" t="s">
        <v>113</v>
      </c>
      <c r="B17" s="9" t="s">
        <v>96</v>
      </c>
      <c r="C17" s="41" t="s">
        <v>97</v>
      </c>
      <c r="D17" s="42">
        <v>53934</v>
      </c>
      <c r="E17" s="43">
        <v>0.92969999999999997</v>
      </c>
      <c r="F17" s="44">
        <v>0.37119999999999997</v>
      </c>
      <c r="G17" s="45">
        <v>0.06</v>
      </c>
      <c r="H17" s="44">
        <v>8.6E-3</v>
      </c>
      <c r="I17" s="43">
        <v>0.50580000000000003</v>
      </c>
      <c r="J17" s="149">
        <v>941</v>
      </c>
      <c r="K17" s="46"/>
      <c r="L17" s="47">
        <f t="shared" si="3"/>
        <v>4818.7887496596004</v>
      </c>
      <c r="M17" s="48">
        <f t="shared" si="8"/>
        <v>451.28195819999996</v>
      </c>
      <c r="N17" s="48">
        <f t="shared" si="4"/>
        <v>189.73899220320001</v>
      </c>
      <c r="O17" s="48">
        <f t="shared" si="9"/>
        <v>1444.1022662399998</v>
      </c>
      <c r="P17" s="74">
        <f t="shared" si="5"/>
        <v>112.1184953928</v>
      </c>
      <c r="Q17" s="74">
        <f t="shared" si="6"/>
        <v>301.857487596</v>
      </c>
      <c r="R17" s="51">
        <f>Q17/$J$33</f>
        <v>9.2609405886664359E-2</v>
      </c>
      <c r="S17" s="51">
        <f t="shared" si="10"/>
        <v>1895.3842244399998</v>
      </c>
      <c r="T17" s="52">
        <f>S17/$J$33</f>
        <v>0.5815009206837064</v>
      </c>
    </row>
    <row r="18" spans="1:20" ht="14.45" customHeight="1" x14ac:dyDescent="0.25">
      <c r="A18" s="147"/>
      <c r="B18" s="9" t="s">
        <v>96</v>
      </c>
      <c r="C18" s="34" t="s">
        <v>98</v>
      </c>
      <c r="D18" s="53">
        <v>21614</v>
      </c>
      <c r="E18" s="43">
        <v>0.91600000000000004</v>
      </c>
      <c r="F18" s="54">
        <v>0.4375</v>
      </c>
      <c r="G18" s="55">
        <v>6.9000000000000006E-2</v>
      </c>
      <c r="H18" s="54">
        <v>9.7999999999999997E-3</v>
      </c>
      <c r="I18" s="56">
        <v>0.47639999999999999</v>
      </c>
      <c r="J18" s="150"/>
      <c r="K18" s="57"/>
      <c r="L18" s="47">
        <f t="shared" si="3"/>
        <v>1792.074146784</v>
      </c>
      <c r="M18" s="48">
        <f t="shared" si="8"/>
        <v>204.91368840000001</v>
      </c>
      <c r="N18" s="48">
        <f t="shared" si="4"/>
        <v>85.370804287999988</v>
      </c>
      <c r="O18" s="48">
        <f t="shared" si="9"/>
        <v>655.72380288000011</v>
      </c>
      <c r="P18" s="62">
        <f t="shared" si="5"/>
        <v>50.446384351999995</v>
      </c>
      <c r="Q18" s="62">
        <f t="shared" si="6"/>
        <v>135.81718863999998</v>
      </c>
      <c r="R18" s="51">
        <f>Q18/$J$33</f>
        <v>4.1668501415414588E-2</v>
      </c>
      <c r="S18" s="51">
        <f>M18+O18</f>
        <v>860.63749128000018</v>
      </c>
      <c r="T18" s="52">
        <f>S18/$J$33</f>
        <v>0.26404223856094355</v>
      </c>
    </row>
    <row r="19" spans="1:20" ht="14.45" customHeight="1" x14ac:dyDescent="0.25">
      <c r="A19" s="147"/>
      <c r="B19" s="30" t="s">
        <v>96</v>
      </c>
      <c r="C19" s="75" t="s">
        <v>99</v>
      </c>
      <c r="D19" s="53">
        <v>85584</v>
      </c>
      <c r="E19" s="43">
        <v>0.91569999999999996</v>
      </c>
      <c r="F19" s="54">
        <v>0.40720000000000001</v>
      </c>
      <c r="G19" s="55">
        <v>6.5600000000000006E-2</v>
      </c>
      <c r="H19" s="54">
        <v>9.4999999999999998E-3</v>
      </c>
      <c r="I19" s="56">
        <v>0.48670000000000002</v>
      </c>
      <c r="J19" s="150"/>
      <c r="K19" s="57"/>
      <c r="L19" s="47">
        <f t="shared" si="3"/>
        <v>7247.0413937424</v>
      </c>
      <c r="M19" s="48">
        <f t="shared" si="8"/>
        <v>771.15360499199994</v>
      </c>
      <c r="N19" s="48">
        <f t="shared" si="4"/>
        <v>327.58354358399998</v>
      </c>
      <c r="O19" s="48">
        <f t="shared" si="9"/>
        <v>2467.6915359743998</v>
      </c>
      <c r="P19" s="62">
        <f t="shared" si="5"/>
        <v>193.57209393599999</v>
      </c>
      <c r="Q19" s="62">
        <f t="shared" si="6"/>
        <v>521.15563752000003</v>
      </c>
      <c r="R19" s="51">
        <f>Q19/$J$33</f>
        <v>0.15988973588029218</v>
      </c>
      <c r="S19" s="51">
        <f t="shared" si="10"/>
        <v>3238.8451409663999</v>
      </c>
      <c r="T19" s="52">
        <f>S19/$J$33</f>
        <v>0.99367263224973146</v>
      </c>
    </row>
    <row r="20" spans="1:20" ht="14.45" customHeight="1" x14ac:dyDescent="0.25">
      <c r="A20" s="147"/>
      <c r="B20" s="30" t="s">
        <v>100</v>
      </c>
      <c r="C20" s="34" t="s">
        <v>114</v>
      </c>
      <c r="D20" s="53">
        <v>11600</v>
      </c>
      <c r="E20" s="76">
        <v>0.93</v>
      </c>
      <c r="F20" s="77">
        <v>0.49</v>
      </c>
      <c r="G20" s="78">
        <v>7.8399999999999997E-2</v>
      </c>
      <c r="H20" s="77">
        <v>0.01</v>
      </c>
      <c r="I20" s="56"/>
      <c r="J20" s="150"/>
      <c r="K20" s="57"/>
      <c r="L20" s="47">
        <f>D20*E20*I20*0.19</f>
        <v>0</v>
      </c>
      <c r="M20" s="48">
        <f t="shared" si="8"/>
        <v>126.86687999999998</v>
      </c>
      <c r="N20" s="48">
        <f t="shared" si="4"/>
        <v>47.467199999999998</v>
      </c>
      <c r="O20" s="48">
        <f t="shared" si="9"/>
        <v>405.97401599999995</v>
      </c>
      <c r="P20" s="62">
        <f t="shared" si="5"/>
        <v>28.0488</v>
      </c>
      <c r="Q20" s="62">
        <f t="shared" si="6"/>
        <v>75.515999999999991</v>
      </c>
      <c r="R20" s="51">
        <f>Q20/$J$33</f>
        <v>2.3168190892442906E-2</v>
      </c>
      <c r="S20" s="62">
        <f t="shared" si="10"/>
        <v>532.84089599999993</v>
      </c>
      <c r="T20" s="52">
        <f>S20/$J$33</f>
        <v>0.16347475493707714</v>
      </c>
    </row>
    <row r="21" spans="1:20" ht="14.45" customHeight="1" x14ac:dyDescent="0.25">
      <c r="A21" s="147"/>
      <c r="B21" s="1" t="s">
        <v>100</v>
      </c>
      <c r="C21" s="34" t="s">
        <v>104</v>
      </c>
      <c r="D21" s="53">
        <v>12600</v>
      </c>
      <c r="E21" s="59">
        <v>0.93</v>
      </c>
      <c r="F21" s="60">
        <v>0.42</v>
      </c>
      <c r="G21" s="61">
        <v>6.7199999999999996E-2</v>
      </c>
      <c r="H21" s="60">
        <v>0.01</v>
      </c>
      <c r="I21" s="56"/>
      <c r="J21" s="150"/>
      <c r="K21" s="57"/>
      <c r="L21" s="47">
        <f t="shared" ref="L21:L30" si="14">D21*E21*I21*0.19</f>
        <v>0</v>
      </c>
      <c r="M21" s="48">
        <f t="shared" si="8"/>
        <v>118.11743999999999</v>
      </c>
      <c r="N21" s="48">
        <f t="shared" si="4"/>
        <v>51.559200000000004</v>
      </c>
      <c r="O21" s="48">
        <f t="shared" si="9"/>
        <v>377.97580799999997</v>
      </c>
      <c r="P21" s="62">
        <f t="shared" si="5"/>
        <v>30.466800000000003</v>
      </c>
      <c r="Q21" s="62">
        <f t="shared" si="6"/>
        <v>82.02600000000001</v>
      </c>
      <c r="R21" s="51">
        <f>Q21/$J$33</f>
        <v>2.5165448727998335E-2</v>
      </c>
      <c r="S21" s="62">
        <f>M21+O21</f>
        <v>496.09324799999996</v>
      </c>
      <c r="T21" s="52">
        <f>S21/$J$33</f>
        <v>0.15220063390693392</v>
      </c>
    </row>
    <row r="22" spans="1:20" ht="14.45" customHeight="1" x14ac:dyDescent="0.25">
      <c r="A22" s="147"/>
      <c r="B22" s="30" t="s">
        <v>100</v>
      </c>
      <c r="C22" s="34" t="s">
        <v>115</v>
      </c>
      <c r="D22" s="53">
        <v>10000</v>
      </c>
      <c r="E22" s="59">
        <v>0.94</v>
      </c>
      <c r="F22" s="60">
        <v>0.49</v>
      </c>
      <c r="G22" s="61">
        <v>0.08</v>
      </c>
      <c r="H22" s="60">
        <v>8.9999999999999993E-3</v>
      </c>
      <c r="I22" s="56"/>
      <c r="J22" s="150"/>
      <c r="K22" s="57"/>
      <c r="L22" s="47">
        <f t="shared" si="14"/>
        <v>0</v>
      </c>
      <c r="M22" s="48">
        <f t="shared" si="8"/>
        <v>112.8</v>
      </c>
      <c r="N22" s="48">
        <f t="shared" si="4"/>
        <v>37.223999999999997</v>
      </c>
      <c r="O22" s="48">
        <f t="shared" si="9"/>
        <v>360.96</v>
      </c>
      <c r="P22" s="62">
        <f t="shared" si="5"/>
        <v>21.995999999999999</v>
      </c>
      <c r="Q22" s="62">
        <f t="shared" si="6"/>
        <v>59.22</v>
      </c>
      <c r="R22" s="51">
        <f t="shared" ref="R22:R25" si="15">Q22/$J$33</f>
        <v>1.8168603536342882E-2</v>
      </c>
      <c r="S22" s="62">
        <f t="shared" ref="S22:S25" si="16">M22+O22</f>
        <v>473.76</v>
      </c>
      <c r="T22" s="52">
        <f t="shared" ref="T22:T25" si="17">S22/$J$33</f>
        <v>0.14534882829074305</v>
      </c>
    </row>
    <row r="23" spans="1:20" ht="14.45" customHeight="1" x14ac:dyDescent="0.25">
      <c r="A23" s="147"/>
      <c r="B23" s="30" t="s">
        <v>96</v>
      </c>
      <c r="C23" s="34" t="s">
        <v>116</v>
      </c>
      <c r="D23" s="53">
        <v>127213</v>
      </c>
      <c r="E23" s="56">
        <v>0.92</v>
      </c>
      <c r="F23" s="54">
        <v>0.44359999999999999</v>
      </c>
      <c r="G23" s="55">
        <v>7.0800000000000002E-2</v>
      </c>
      <c r="H23" s="54">
        <v>9.7999999999999997E-3</v>
      </c>
      <c r="I23" s="56">
        <v>0.47799999999999998</v>
      </c>
      <c r="J23" s="150"/>
      <c r="K23" s="57"/>
      <c r="L23" s="47">
        <f t="shared" si="14"/>
        <v>10629.2058872</v>
      </c>
      <c r="M23" s="48">
        <f t="shared" si="8"/>
        <v>1242.9218952000001</v>
      </c>
      <c r="N23" s="48">
        <f t="shared" si="4"/>
        <v>504.65905952000003</v>
      </c>
      <c r="O23" s="48">
        <f t="shared" si="9"/>
        <v>3977.3500646400003</v>
      </c>
      <c r="P23" s="62">
        <f t="shared" si="5"/>
        <v>298.20762608000001</v>
      </c>
      <c r="Q23" s="62">
        <f t="shared" si="6"/>
        <v>802.86668559999998</v>
      </c>
      <c r="R23" s="51">
        <f t="shared" si="15"/>
        <v>0.2463182455792646</v>
      </c>
      <c r="S23" s="62">
        <f t="shared" si="16"/>
        <v>5220.2719598399999</v>
      </c>
      <c r="T23" s="52">
        <f t="shared" si="17"/>
        <v>1.6015712865623204</v>
      </c>
    </row>
    <row r="24" spans="1:20" ht="14.45" customHeight="1" x14ac:dyDescent="0.25">
      <c r="A24" s="147"/>
      <c r="B24" s="30" t="s">
        <v>96</v>
      </c>
      <c r="C24" s="34" t="s">
        <v>117</v>
      </c>
      <c r="D24" s="53">
        <v>150345</v>
      </c>
      <c r="E24" s="56">
        <v>0.92</v>
      </c>
      <c r="F24" s="54">
        <v>0.44269999999999998</v>
      </c>
      <c r="G24" s="55">
        <v>6.8400000000000002E-2</v>
      </c>
      <c r="H24" s="54">
        <v>1.01E-2</v>
      </c>
      <c r="I24" s="56">
        <v>0.4824</v>
      </c>
      <c r="J24" s="150"/>
      <c r="K24" s="57"/>
      <c r="L24" s="47">
        <f t="shared" si="14"/>
        <v>12677.619614399999</v>
      </c>
      <c r="M24" s="48">
        <f t="shared" si="8"/>
        <v>1419.1365239999998</v>
      </c>
      <c r="N24" s="48">
        <f t="shared" si="4"/>
        <v>614.68252559999996</v>
      </c>
      <c r="O24" s="48">
        <f t="shared" si="9"/>
        <v>4541.2368767999997</v>
      </c>
      <c r="P24" s="62">
        <f t="shared" si="5"/>
        <v>363.22149239999999</v>
      </c>
      <c r="Q24" s="62">
        <f t="shared" si="6"/>
        <v>977.90401799999995</v>
      </c>
      <c r="R24" s="51">
        <f t="shared" si="15"/>
        <v>0.30001942586353786</v>
      </c>
      <c r="S24" s="62">
        <f t="shared" si="16"/>
        <v>5960.3734007999992</v>
      </c>
      <c r="T24" s="52">
        <f t="shared" si="17"/>
        <v>1.8286332530850882</v>
      </c>
    </row>
    <row r="25" spans="1:20" ht="14.45" customHeight="1" x14ac:dyDescent="0.25">
      <c r="A25" s="147"/>
      <c r="B25" s="30" t="s">
        <v>96</v>
      </c>
      <c r="C25" s="34" t="s">
        <v>110</v>
      </c>
      <c r="D25" s="53">
        <v>661</v>
      </c>
      <c r="E25" s="56">
        <v>0.93600000000000005</v>
      </c>
      <c r="F25" s="54">
        <v>0.373</v>
      </c>
      <c r="G25" s="55">
        <v>5.9400000000000001E-2</v>
      </c>
      <c r="H25" s="54">
        <v>8.6E-3</v>
      </c>
      <c r="I25" s="56">
        <v>0.50980000000000003</v>
      </c>
      <c r="J25" s="150"/>
      <c r="K25" s="57"/>
      <c r="L25" s="47">
        <f t="shared" si="14"/>
        <v>59.928131952000008</v>
      </c>
      <c r="M25" s="48">
        <f t="shared" si="8"/>
        <v>5.5125813599999995</v>
      </c>
      <c r="N25" s="48">
        <f t="shared" si="4"/>
        <v>2.3411456640000003</v>
      </c>
      <c r="O25" s="48">
        <f t="shared" si="9"/>
        <v>17.640260351999999</v>
      </c>
      <c r="P25" s="62">
        <f t="shared" si="5"/>
        <v>1.3834042560000002</v>
      </c>
      <c r="Q25" s="62">
        <f t="shared" si="6"/>
        <v>3.7245499200000003</v>
      </c>
      <c r="R25" s="51">
        <f t="shared" si="15"/>
        <v>1.1426861000978995E-3</v>
      </c>
      <c r="S25" s="62">
        <f t="shared" si="16"/>
        <v>23.152841711999997</v>
      </c>
      <c r="T25" s="52">
        <f t="shared" si="17"/>
        <v>7.1032556873527547E-3</v>
      </c>
    </row>
    <row r="26" spans="1:20" ht="14.45" customHeight="1" x14ac:dyDescent="0.25">
      <c r="A26" s="147"/>
      <c r="B26" s="30" t="s">
        <v>96</v>
      </c>
      <c r="C26" s="34" t="s">
        <v>111</v>
      </c>
      <c r="D26" s="53">
        <v>161780</v>
      </c>
      <c r="E26" s="56">
        <v>0.92849999999999999</v>
      </c>
      <c r="F26" s="54">
        <v>0.41049999999999998</v>
      </c>
      <c r="G26" s="55">
        <v>6.4799999999999996E-2</v>
      </c>
      <c r="H26" s="54">
        <v>9.5999999999999992E-3</v>
      </c>
      <c r="I26" s="56">
        <v>0.49249999999999999</v>
      </c>
      <c r="J26" s="150"/>
      <c r="K26" s="57"/>
      <c r="L26" s="47">
        <f t="shared" si="14"/>
        <v>14056.156209750003</v>
      </c>
      <c r="M26" s="48">
        <f t="shared" si="8"/>
        <v>1460.0677355999999</v>
      </c>
      <c r="N26" s="48">
        <f t="shared" si="4"/>
        <v>634.49857152000004</v>
      </c>
      <c r="O26" s="48">
        <f t="shared" si="9"/>
        <v>4672.21675392</v>
      </c>
      <c r="P26" s="62">
        <f t="shared" si="5"/>
        <v>374.93097408000006</v>
      </c>
      <c r="Q26" s="62">
        <f t="shared" si="6"/>
        <v>1009.4295456000001</v>
      </c>
      <c r="R26" s="51">
        <f t="shared" ref="R26:R32" si="18">Q26/$J$33</f>
        <v>0.30969140850856386</v>
      </c>
      <c r="S26" s="62">
        <f t="shared" si="10"/>
        <v>6132.2844895199996</v>
      </c>
      <c r="T26" s="52">
        <f t="shared" ref="T26:T32" si="19">S26/$J$33</f>
        <v>1.8813753066895251</v>
      </c>
    </row>
    <row r="27" spans="1:20" ht="14.45" customHeight="1" x14ac:dyDescent="0.25">
      <c r="A27" s="148"/>
      <c r="B27" s="30" t="s">
        <v>96</v>
      </c>
      <c r="C27" s="34" t="s">
        <v>118</v>
      </c>
      <c r="D27" s="68">
        <v>70500</v>
      </c>
      <c r="E27" s="79">
        <v>0.9153</v>
      </c>
      <c r="F27" s="79">
        <v>0.44400000000000001</v>
      </c>
      <c r="G27" s="66">
        <v>7.7499999999999999E-2</v>
      </c>
      <c r="H27" s="79">
        <v>9.7999999999999997E-3</v>
      </c>
      <c r="I27" s="72">
        <v>0.4788</v>
      </c>
      <c r="J27" s="151"/>
      <c r="K27" s="73"/>
      <c r="L27" s="47">
        <f t="shared" si="14"/>
        <v>5870.3003478000001</v>
      </c>
      <c r="M27" s="48">
        <f t="shared" si="8"/>
        <v>750.14555624999991</v>
      </c>
      <c r="N27" s="48">
        <f t="shared" si="4"/>
        <v>278.24753879999997</v>
      </c>
      <c r="O27" s="48">
        <f t="shared" si="9"/>
        <v>2400.46578</v>
      </c>
      <c r="P27" s="80">
        <f t="shared" si="5"/>
        <v>164.4190002</v>
      </c>
      <c r="Q27" s="80">
        <f t="shared" si="6"/>
        <v>442.66653899999994</v>
      </c>
      <c r="R27" s="51">
        <f t="shared" si="18"/>
        <v>0.13580940300398622</v>
      </c>
      <c r="S27" s="80">
        <f t="shared" si="10"/>
        <v>3150.61133625</v>
      </c>
      <c r="T27" s="52">
        <f t="shared" si="19"/>
        <v>0.96660263872735097</v>
      </c>
    </row>
    <row r="28" spans="1:20" ht="18" customHeight="1" x14ac:dyDescent="0.25">
      <c r="A28" s="146" t="s">
        <v>119</v>
      </c>
      <c r="B28" s="30" t="s">
        <v>120</v>
      </c>
      <c r="C28" s="41" t="s">
        <v>121</v>
      </c>
      <c r="D28" s="42">
        <v>1321648.745000001</v>
      </c>
      <c r="E28" s="43">
        <v>0.96</v>
      </c>
      <c r="F28" s="44">
        <v>0.38300000000000001</v>
      </c>
      <c r="G28" s="81">
        <v>6.13E-2</v>
      </c>
      <c r="H28" s="44">
        <v>8.9999999999999993E-3</v>
      </c>
      <c r="I28" s="43">
        <v>0.52</v>
      </c>
      <c r="J28" s="149">
        <v>948</v>
      </c>
      <c r="K28" s="33"/>
      <c r="L28" s="47">
        <f t="shared" si="14"/>
        <v>125355.7401657601</v>
      </c>
      <c r="M28" s="48">
        <f t="shared" si="8"/>
        <v>11666.45780186401</v>
      </c>
      <c r="N28" s="80">
        <f t="shared" si="4"/>
        <v>5024.3798689920031</v>
      </c>
      <c r="O28" s="82">
        <f t="shared" si="9"/>
        <v>37332.664965964832</v>
      </c>
      <c r="P28" s="80">
        <f t="shared" si="5"/>
        <v>2968.9517407680023</v>
      </c>
      <c r="Q28" s="80">
        <f t="shared" si="6"/>
        <v>7993.3316097600054</v>
      </c>
      <c r="R28" s="51">
        <f t="shared" si="18"/>
        <v>2.4523416574172066</v>
      </c>
      <c r="S28" s="80">
        <f t="shared" si="10"/>
        <v>48999.122767828841</v>
      </c>
      <c r="T28" s="52">
        <f t="shared" si="19"/>
        <v>15.03285435996748</v>
      </c>
    </row>
    <row r="29" spans="1:20" ht="14.45" customHeight="1" x14ac:dyDescent="0.25">
      <c r="A29" s="147"/>
      <c r="B29" s="30" t="s">
        <v>100</v>
      </c>
      <c r="C29" s="34" t="s">
        <v>122</v>
      </c>
      <c r="D29" s="53">
        <v>25825.519287833798</v>
      </c>
      <c r="E29" s="59">
        <v>0.93</v>
      </c>
      <c r="F29" s="60">
        <v>0.38</v>
      </c>
      <c r="G29" s="61">
        <v>6.08E-2</v>
      </c>
      <c r="H29" s="60">
        <v>8.9999999999999993E-3</v>
      </c>
      <c r="I29" s="56"/>
      <c r="J29" s="150"/>
      <c r="K29" s="33"/>
      <c r="L29" s="47">
        <f t="shared" si="14"/>
        <v>0</v>
      </c>
      <c r="M29" s="48">
        <f t="shared" si="8"/>
        <v>219.04172439169113</v>
      </c>
      <c r="N29" s="80">
        <f t="shared" si="4"/>
        <v>95.110222433234298</v>
      </c>
      <c r="O29" s="82">
        <f t="shared" si="9"/>
        <v>700.9335180534116</v>
      </c>
      <c r="P29" s="80">
        <f t="shared" si="5"/>
        <v>56.20149507418391</v>
      </c>
      <c r="Q29" s="80">
        <f t="shared" si="6"/>
        <v>151.31171750741822</v>
      </c>
      <c r="R29" s="51">
        <f t="shared" si="18"/>
        <v>4.6422198679422391E-2</v>
      </c>
      <c r="S29" s="80">
        <f t="shared" si="10"/>
        <v>919.97524244510271</v>
      </c>
      <c r="T29" s="52">
        <f t="shared" si="19"/>
        <v>0.28224696797088811</v>
      </c>
    </row>
    <row r="30" spans="1:20" ht="14.45" customHeight="1" x14ac:dyDescent="0.25">
      <c r="A30" s="147"/>
      <c r="B30" s="30" t="s">
        <v>100</v>
      </c>
      <c r="C30" s="34" t="s">
        <v>123</v>
      </c>
      <c r="D30" s="53">
        <v>26400</v>
      </c>
      <c r="E30" s="59">
        <v>0.94</v>
      </c>
      <c r="F30" s="60">
        <v>0.49</v>
      </c>
      <c r="G30" s="61">
        <v>7.8399999999999997E-2</v>
      </c>
      <c r="H30" s="60">
        <v>0.01</v>
      </c>
      <c r="I30" s="56"/>
      <c r="J30" s="150"/>
      <c r="K30" s="33"/>
      <c r="L30" s="47">
        <f t="shared" si="14"/>
        <v>0</v>
      </c>
      <c r="M30" s="48">
        <f t="shared" si="8"/>
        <v>291.83616000000001</v>
      </c>
      <c r="N30" s="80">
        <f t="shared" si="4"/>
        <v>109.1904</v>
      </c>
      <c r="O30" s="82">
        <f t="shared" si="9"/>
        <v>933.87571199999991</v>
      </c>
      <c r="P30" s="80">
        <f t="shared" si="5"/>
        <v>64.521600000000007</v>
      </c>
      <c r="Q30" s="80">
        <f t="shared" si="6"/>
        <v>173.71199999999999</v>
      </c>
      <c r="R30" s="51">
        <f t="shared" si="18"/>
        <v>5.3294570373272454E-2</v>
      </c>
      <c r="S30" s="80">
        <f t="shared" si="10"/>
        <v>1225.7118719999999</v>
      </c>
      <c r="T30" s="52">
        <f t="shared" si="19"/>
        <v>0.3760464885538104</v>
      </c>
    </row>
    <row r="31" spans="1:20" ht="14.45" customHeight="1" x14ac:dyDescent="0.25">
      <c r="A31" s="147"/>
      <c r="B31" s="30" t="s">
        <v>96</v>
      </c>
      <c r="C31" s="34" t="s">
        <v>106</v>
      </c>
      <c r="D31" s="53">
        <v>3427.2879824448</v>
      </c>
      <c r="E31" s="43">
        <v>0.93</v>
      </c>
      <c r="F31" s="67">
        <v>0.35859999999999997</v>
      </c>
      <c r="G31" s="66">
        <v>5.3100000000000001E-2</v>
      </c>
      <c r="H31" s="67">
        <v>8.3999999999999995E-3</v>
      </c>
      <c r="I31" s="56">
        <v>0.52410000000000001</v>
      </c>
      <c r="J31" s="150"/>
      <c r="K31" s="33"/>
      <c r="L31" s="47">
        <f>D31*E31*I31*0.19</f>
        <v>317.39589630359984</v>
      </c>
      <c r="M31" s="48">
        <f>D31*E31*G31*0.15</f>
        <v>25.387464365560735</v>
      </c>
      <c r="N31" s="80">
        <f>D31*E31*H31*0.44</f>
        <v>11.780548436297863</v>
      </c>
      <c r="O31" s="82">
        <f>D31*E31*G31*0.48</f>
        <v>81.239885969794358</v>
      </c>
      <c r="P31" s="80">
        <f>D31*E31*H31*0.26</f>
        <v>6.9612331669032832</v>
      </c>
      <c r="Q31" s="80">
        <f t="shared" si="6"/>
        <v>18.741781603201147</v>
      </c>
      <c r="R31" s="51">
        <f t="shared" si="18"/>
        <v>5.7499493332199654E-3</v>
      </c>
      <c r="S31" s="80">
        <f t="shared" si="10"/>
        <v>106.62735033535509</v>
      </c>
      <c r="T31" s="52">
        <f t="shared" si="19"/>
        <v>3.2713104599355017E-2</v>
      </c>
    </row>
    <row r="32" spans="1:20" ht="14.45" customHeight="1" x14ac:dyDescent="0.25">
      <c r="A32" s="148"/>
      <c r="B32" s="30" t="s">
        <v>96</v>
      </c>
      <c r="C32" s="34" t="s">
        <v>107</v>
      </c>
      <c r="D32" s="68">
        <v>94035.459478325603</v>
      </c>
      <c r="E32" s="83">
        <v>0.92500000000000004</v>
      </c>
      <c r="F32" s="84">
        <v>0.3553</v>
      </c>
      <c r="G32" s="66">
        <v>5.9700000000000003E-2</v>
      </c>
      <c r="H32" s="84">
        <v>8.5000000000000006E-3</v>
      </c>
      <c r="I32" s="72">
        <v>0.51039999999999996</v>
      </c>
      <c r="J32" s="151"/>
      <c r="K32" s="33"/>
      <c r="L32" s="47">
        <f>D32*E32*I32*0.19</f>
        <v>8435.2440144923457</v>
      </c>
      <c r="M32" s="48">
        <f>D32*E32*G32*0.15</f>
        <v>778.9309741562754</v>
      </c>
      <c r="N32" s="80">
        <f>D32*E32*H32*0.44</f>
        <v>325.31567206526745</v>
      </c>
      <c r="O32" s="82">
        <f>D32*E32*G32*0.48</f>
        <v>2492.5791173000812</v>
      </c>
      <c r="P32" s="80">
        <f>D32*E32*H32*0.26</f>
        <v>192.23198803856715</v>
      </c>
      <c r="Q32" s="80">
        <f t="shared" si="6"/>
        <v>517.54766010383457</v>
      </c>
      <c r="R32" s="51">
        <f t="shared" si="18"/>
        <v>0.15878281404235922</v>
      </c>
      <c r="S32" s="80">
        <f t="shared" si="10"/>
        <v>3271.5100914563563</v>
      </c>
      <c r="T32" s="52">
        <f t="shared" si="19"/>
        <v>1.0036941880583483</v>
      </c>
    </row>
    <row r="33" spans="3:20" ht="18.75" x14ac:dyDescent="0.3">
      <c r="C33" s="85" t="s">
        <v>124</v>
      </c>
      <c r="D33" s="86">
        <f>SUM(D2:D32)</f>
        <v>3900159.745000001</v>
      </c>
      <c r="E33" s="35"/>
      <c r="F33" s="35"/>
      <c r="G33" s="36"/>
      <c r="H33" s="35"/>
      <c r="I33" s="35"/>
      <c r="J33" s="87">
        <f>SUM(J2:J32)</f>
        <v>3259.4690000000001</v>
      </c>
      <c r="K33" s="37"/>
      <c r="L33" s="88">
        <f>SUM(L2:L32)</f>
        <v>331149.33022966341</v>
      </c>
      <c r="M33" s="88">
        <f>SUM(M2:M20)</f>
        <v>15839.778655157974</v>
      </c>
      <c r="N33" s="88">
        <f>SUM(N2:N32)</f>
        <v>14540.759770108001</v>
      </c>
      <c r="O33" s="88">
        <f>SUM(O2:O32)</f>
        <v>108576.43043950564</v>
      </c>
      <c r="P33" s="88">
        <f>SUM(P2:P32)</f>
        <v>8592.2671368820011</v>
      </c>
      <c r="Q33" s="88">
        <f>SUM(Q2:Q32)</f>
        <v>23133.026906990002</v>
      </c>
      <c r="R33" s="89">
        <f>Q33/$J33</f>
        <v>7.0971765361137047</v>
      </c>
      <c r="S33" s="88">
        <f>SUM(S2:S32)</f>
        <v>142506.56495185115</v>
      </c>
      <c r="T33" s="89">
        <f>S33/$J33</f>
        <v>43.720791623375199</v>
      </c>
    </row>
    <row r="35" spans="3:20" x14ac:dyDescent="0.25">
      <c r="D35" s="39"/>
    </row>
  </sheetData>
  <mergeCells count="6">
    <mergeCell ref="A28:A32"/>
    <mergeCell ref="J28:J32"/>
    <mergeCell ref="A2:A16"/>
    <mergeCell ref="J2:J16"/>
    <mergeCell ref="A17:A27"/>
    <mergeCell ref="J17:J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53b59f9-af6d-4b01-ad77-8a5ba6054d89" xsi:nil="true"/>
    <TaxCatchAll xmlns="2071c499-bdd1-42f1-a7c0-0b7d66f60ba1" xsi:nil="true"/>
    <lcf76f155ced4ddcb4097134ff3c332f xmlns="f53b59f9-af6d-4b01-ad77-8a5ba6054d89">
      <Terms xmlns="http://schemas.microsoft.com/office/infopath/2007/PartnerControls"/>
    </lcf76f155ced4ddcb4097134ff3c332f>
    <fireextinguisherplan xmlns="f53b59f9-af6d-4b01-ad77-8a5ba605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617B51088BD459F8B2E496E750EB4" ma:contentTypeVersion="18" ma:contentTypeDescription="Create a new document." ma:contentTypeScope="" ma:versionID="c3139ba925eed6de56668ded98ffd5e2">
  <xsd:schema xmlns:xsd="http://www.w3.org/2001/XMLSchema" xmlns:xs="http://www.w3.org/2001/XMLSchema" xmlns:p="http://schemas.microsoft.com/office/2006/metadata/properties" xmlns:ns2="f53b59f9-af6d-4b01-ad77-8a5ba6054d89" xmlns:ns3="2071c499-bdd1-42f1-a7c0-0b7d66f60ba1" targetNamespace="http://schemas.microsoft.com/office/2006/metadata/properties" ma:root="true" ma:fieldsID="ebbe62988995d2b4442865c614425f65" ns2:_="" ns3:_="">
    <xsd:import namespace="f53b59f9-af6d-4b01-ad77-8a5ba6054d89"/>
    <xsd:import namespace="2071c499-bdd1-42f1-a7c0-0b7d66f60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LengthInSeconds" minOccurs="0"/>
                <xsd:element ref="ns2:fireextinguisher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b59f9-af6d-4b01-ad77-8a5ba605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6ef67a-0f49-4406-8f74-aeb1a436c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fireextinguisherplan" ma:index="25" nillable="true" ma:displayName="fire extinguisher plan" ma:format="Dropdown" ma:internalName="fireextinguisherpla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1c499-bdd1-42f1-a7c0-0b7d66f60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1bde971-7667-4eb2-bb07-76280d6a8966}" ma:internalName="TaxCatchAll" ma:showField="CatchAllData" ma:web="2071c499-bdd1-42f1-a7c0-0b7d66f60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1C8058-C7F5-4301-A6D4-AF437F576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7D7614-5AB0-4F74-B84A-8153D08AA1BC}">
  <ds:schemaRefs>
    <ds:schemaRef ds:uri="http://schemas.microsoft.com/office/2006/metadata/properties"/>
    <ds:schemaRef ds:uri="http://schemas.microsoft.com/office/infopath/2007/PartnerControls"/>
    <ds:schemaRef ds:uri="f53b59f9-af6d-4b01-ad77-8a5ba6054d89"/>
    <ds:schemaRef ds:uri="2071c499-bdd1-42f1-a7c0-0b7d66f60ba1"/>
  </ds:schemaRefs>
</ds:datastoreItem>
</file>

<file path=customXml/itemProps3.xml><?xml version="1.0" encoding="utf-8"?>
<ds:datastoreItem xmlns:ds="http://schemas.openxmlformats.org/officeDocument/2006/customXml" ds:itemID="{5CB5CEE1-F071-4DCB-A3FA-14E7813DB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b59f9-af6d-4b01-ad77-8a5ba6054d89"/>
    <ds:schemaRef ds:uri="2071c499-bdd1-42f1-a7c0-0b7d66f60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Sjókvíar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Ingibjörg Kristjánsdóttir</dc:creator>
  <cp:keywords/>
  <dc:description/>
  <cp:lastModifiedBy>Óli Rafn Kristinsson</cp:lastModifiedBy>
  <cp:revision/>
  <dcterms:created xsi:type="dcterms:W3CDTF">2024-02-27T11:24:53Z</dcterms:created>
  <dcterms:modified xsi:type="dcterms:W3CDTF">2026-04-29T08:52:48Z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0x010100526617B51088BD459F8B2E496E750EB4</vt:lpwstr>
  </property>
  <property fmtid="{D5CDD505-2E9C-101B-9397-08002B2CF9AE}" pid="3" name="MediaServiceImageTags">
    <vt:lpwstr/>
  </property>
</Properties>
</file>